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45" windowWidth="14400" windowHeight="12795" activeTab="2"/>
  </bookViews>
  <sheets>
    <sheet name="P.ACCIÓN A MAYO 2017" sheetId="1" r:id="rId1"/>
    <sheet name="P.ACCIÓN A MAYO 2017 (2)" sheetId="2" r:id="rId2"/>
    <sheet name="PLAN ACCIÓN CONSOLIDADO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Print_Titles" localSheetId="0">'P.ACCIÓN A MAYO 2017'!$C:$F,'P.ACCIÓN A MAYO 2017'!$1:$3</definedName>
    <definedName name="_xlnm.Print_Titles" localSheetId="1">'P.ACCIÓN A MAYO 2017 (2)'!$C:$F,'P.ACCIÓN A MAYO 2017 (2)'!$1:$3</definedName>
    <definedName name="_xlnm.Print_Titles" localSheetId="2">'PLAN ACCIÓN CONSOLIDADO'!$C:$F,'PLAN ACCIÓN CONSOLIDADO'!$1:$3</definedName>
  </definedNames>
  <calcPr calcId="144525"/>
</workbook>
</file>

<file path=xl/calcChain.xml><?xml version="1.0" encoding="utf-8"?>
<calcChain xmlns="http://schemas.openxmlformats.org/spreadsheetml/2006/main">
  <c r="DP121" i="3" l="1"/>
  <c r="DP119" i="3"/>
  <c r="DP118" i="3"/>
  <c r="DP117" i="3"/>
  <c r="DP116" i="3"/>
  <c r="DP115" i="3"/>
  <c r="DP114" i="3"/>
  <c r="DP113" i="3"/>
  <c r="DP112" i="3"/>
  <c r="DO121" i="3"/>
  <c r="DO119" i="3"/>
  <c r="DO118" i="3"/>
  <c r="DO117" i="3"/>
  <c r="DO116" i="3"/>
  <c r="DO115" i="3"/>
  <c r="DO114" i="3"/>
  <c r="DO113" i="3"/>
  <c r="DO112" i="3"/>
  <c r="DO110" i="3"/>
  <c r="DP110" i="3"/>
  <c r="DP108" i="3"/>
  <c r="DP90" i="3"/>
  <c r="DP75" i="3"/>
  <c r="DP53" i="3"/>
  <c r="DP22" i="3"/>
  <c r="DO108" i="3"/>
  <c r="DO90" i="3"/>
  <c r="DO75" i="3"/>
  <c r="DO53" i="3"/>
  <c r="DO22" i="3"/>
  <c r="DN121" i="3"/>
  <c r="DN110" i="3"/>
  <c r="DM121" i="3"/>
  <c r="AA93" i="1" l="1"/>
  <c r="CN120" i="3" l="1"/>
  <c r="CM120" i="3"/>
  <c r="CL120" i="3"/>
  <c r="CJ120" i="3"/>
  <c r="CI120" i="3"/>
  <c r="CH120" i="3"/>
  <c r="CG120" i="3"/>
  <c r="CF120" i="3"/>
  <c r="CE120" i="3"/>
  <c r="CD120" i="3"/>
  <c r="CB120" i="3"/>
  <c r="CA120" i="3"/>
  <c r="BZ120" i="3"/>
  <c r="BY120" i="3"/>
  <c r="AV120" i="3"/>
  <c r="AU120" i="3"/>
  <c r="AT120" i="3"/>
  <c r="AR120" i="3"/>
  <c r="AQ120" i="3"/>
  <c r="AP120" i="3"/>
  <c r="AO120" i="3"/>
  <c r="AN120" i="3"/>
  <c r="AM120" i="3"/>
  <c r="AL120" i="3"/>
  <c r="AK120" i="3"/>
  <c r="AJ120" i="3"/>
  <c r="AI120" i="3"/>
  <c r="AH120" i="3"/>
  <c r="AG120" i="3"/>
  <c r="Z120" i="3"/>
  <c r="Y120" i="3"/>
  <c r="W120" i="3"/>
  <c r="V120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I120" i="3"/>
  <c r="CO118" i="3"/>
  <c r="CN118" i="3"/>
  <c r="CL118" i="3"/>
  <c r="CI118" i="3"/>
  <c r="CH118" i="3"/>
  <c r="CB118" i="3"/>
  <c r="BY118" i="3"/>
  <c r="AW118" i="3"/>
  <c r="AT118" i="3"/>
  <c r="AS118" i="3"/>
  <c r="AR118" i="3"/>
  <c r="AQ118" i="3"/>
  <c r="AP118" i="3"/>
  <c r="AO118" i="3"/>
  <c r="AN118" i="3"/>
  <c r="AM118" i="3"/>
  <c r="AL118" i="3"/>
  <c r="AK118" i="3"/>
  <c r="AJ118" i="3"/>
  <c r="AI118" i="3"/>
  <c r="AH118" i="3"/>
  <c r="AG118" i="3"/>
  <c r="AF118" i="3"/>
  <c r="AE118" i="3"/>
  <c r="AD118" i="3"/>
  <c r="AA118" i="3"/>
  <c r="Z118" i="3"/>
  <c r="U118" i="3"/>
  <c r="N118" i="3"/>
  <c r="K118" i="3"/>
  <c r="CN117" i="3"/>
  <c r="CM117" i="3"/>
  <c r="CL117" i="3"/>
  <c r="CK117" i="3"/>
  <c r="CI117" i="3"/>
  <c r="CH117" i="3"/>
  <c r="CF117" i="3"/>
  <c r="CE117" i="3"/>
  <c r="CD117" i="3"/>
  <c r="CB117" i="3"/>
  <c r="CA117" i="3"/>
  <c r="BZ117" i="3"/>
  <c r="BY117" i="3"/>
  <c r="BX117" i="3"/>
  <c r="BV117" i="3"/>
  <c r="AV117" i="3"/>
  <c r="AU117" i="3"/>
  <c r="AT117" i="3"/>
  <c r="AS117" i="3"/>
  <c r="AQ117" i="3"/>
  <c r="AP117" i="3"/>
  <c r="AN117" i="3"/>
  <c r="AM117" i="3"/>
  <c r="AL117" i="3"/>
  <c r="AK117" i="3"/>
  <c r="AJ117" i="3"/>
  <c r="AI117" i="3"/>
  <c r="AH117" i="3"/>
  <c r="AG117" i="3"/>
  <c r="AF117" i="3"/>
  <c r="AD117" i="3"/>
  <c r="Z117" i="3"/>
  <c r="Y117" i="3"/>
  <c r="W117" i="3"/>
  <c r="U117" i="3"/>
  <c r="T117" i="3"/>
  <c r="R117" i="3"/>
  <c r="Q117" i="3"/>
  <c r="P117" i="3"/>
  <c r="O117" i="3"/>
  <c r="N117" i="3"/>
  <c r="M117" i="3"/>
  <c r="L117" i="3"/>
  <c r="K117" i="3"/>
  <c r="J117" i="3"/>
  <c r="I117" i="3"/>
  <c r="H117" i="3"/>
  <c r="CN116" i="3"/>
  <c r="CM116" i="3"/>
  <c r="CL116" i="3"/>
  <c r="CK116" i="3"/>
  <c r="CH116" i="3"/>
  <c r="CG116" i="3"/>
  <c r="CF116" i="3"/>
  <c r="CE116" i="3"/>
  <c r="CD116" i="3"/>
  <c r="CB116" i="3"/>
  <c r="CA116" i="3"/>
  <c r="BZ116" i="3"/>
  <c r="BV116" i="3"/>
  <c r="AV116" i="3"/>
  <c r="AU116" i="3"/>
  <c r="AT116" i="3"/>
  <c r="AS116" i="3"/>
  <c r="AP116" i="3"/>
  <c r="AO116" i="3"/>
  <c r="AN116" i="3"/>
  <c r="AM116" i="3"/>
  <c r="AL116" i="3"/>
  <c r="AK116" i="3"/>
  <c r="AJ116" i="3"/>
  <c r="AI116" i="3"/>
  <c r="AH116" i="3"/>
  <c r="AD116" i="3"/>
  <c r="Z116" i="3"/>
  <c r="Y116" i="3"/>
  <c r="W116" i="3"/>
  <c r="V116" i="3"/>
  <c r="U116" i="3"/>
  <c r="T116" i="3"/>
  <c r="S116" i="3"/>
  <c r="R116" i="3"/>
  <c r="Q116" i="3"/>
  <c r="P116" i="3"/>
  <c r="O116" i="3"/>
  <c r="N116" i="3"/>
  <c r="M116" i="3"/>
  <c r="L116" i="3"/>
  <c r="K116" i="3"/>
  <c r="J116" i="3"/>
  <c r="H116" i="3"/>
  <c r="CN115" i="3"/>
  <c r="CM115" i="3"/>
  <c r="CL115" i="3"/>
  <c r="CK115" i="3"/>
  <c r="CI115" i="3"/>
  <c r="CH115" i="3"/>
  <c r="CF115" i="3"/>
  <c r="CE115" i="3"/>
  <c r="CD115" i="3"/>
  <c r="CB115" i="3"/>
  <c r="CA115" i="3"/>
  <c r="BZ115" i="3"/>
  <c r="BV115" i="3"/>
  <c r="AV115" i="3"/>
  <c r="AU115" i="3"/>
  <c r="AT115" i="3"/>
  <c r="AS115" i="3"/>
  <c r="AQ115" i="3"/>
  <c r="AP115" i="3"/>
  <c r="AN115" i="3"/>
  <c r="AM115" i="3"/>
  <c r="AL115" i="3"/>
  <c r="AK115" i="3"/>
  <c r="AJ115" i="3"/>
  <c r="AI115" i="3"/>
  <c r="AH115" i="3"/>
  <c r="AD115" i="3"/>
  <c r="Z115" i="3"/>
  <c r="Y115" i="3"/>
  <c r="W115" i="3"/>
  <c r="U115" i="3"/>
  <c r="T115" i="3"/>
  <c r="R115" i="3"/>
  <c r="Q115" i="3"/>
  <c r="P115" i="3"/>
  <c r="O115" i="3"/>
  <c r="N115" i="3"/>
  <c r="M115" i="3"/>
  <c r="L115" i="3"/>
  <c r="J115" i="3"/>
  <c r="H115" i="3"/>
  <c r="CN114" i="3"/>
  <c r="CM114" i="3"/>
  <c r="CL114" i="3"/>
  <c r="CK114" i="3"/>
  <c r="CI114" i="3"/>
  <c r="CH114" i="3"/>
  <c r="CG114" i="3"/>
  <c r="CF114" i="3"/>
  <c r="CE114" i="3"/>
  <c r="CD114" i="3"/>
  <c r="CB114" i="3"/>
  <c r="CA114" i="3"/>
  <c r="BZ114" i="3"/>
  <c r="BX114" i="3"/>
  <c r="BV114" i="3"/>
  <c r="AV114" i="3"/>
  <c r="AU114" i="3"/>
  <c r="AT114" i="3"/>
  <c r="AS114" i="3"/>
  <c r="AQ114" i="3"/>
  <c r="AP114" i="3"/>
  <c r="AO114" i="3"/>
  <c r="AN114" i="3"/>
  <c r="AM114" i="3"/>
  <c r="AL114" i="3"/>
  <c r="AK114" i="3"/>
  <c r="AJ114" i="3"/>
  <c r="AI114" i="3"/>
  <c r="AH114" i="3"/>
  <c r="AF114" i="3"/>
  <c r="AD114" i="3"/>
  <c r="Z114" i="3"/>
  <c r="Y114" i="3"/>
  <c r="W114" i="3"/>
  <c r="V114" i="3"/>
  <c r="U114" i="3"/>
  <c r="T114" i="3"/>
  <c r="S114" i="3"/>
  <c r="R114" i="3"/>
  <c r="Q114" i="3"/>
  <c r="P114" i="3"/>
  <c r="O114" i="3"/>
  <c r="N114" i="3"/>
  <c r="M114" i="3"/>
  <c r="L114" i="3"/>
  <c r="K114" i="3"/>
  <c r="J114" i="3"/>
  <c r="H114" i="3"/>
  <c r="CN113" i="3"/>
  <c r="CM113" i="3"/>
  <c r="CL113" i="3"/>
  <c r="CK113" i="3"/>
  <c r="CI113" i="3"/>
  <c r="CG113" i="3"/>
  <c r="CF113" i="3"/>
  <c r="CE113" i="3"/>
  <c r="CD113" i="3"/>
  <c r="CB113" i="3"/>
  <c r="CA113" i="3"/>
  <c r="BZ113" i="3"/>
  <c r="BV113" i="3"/>
  <c r="AV113" i="3"/>
  <c r="AU113" i="3"/>
  <c r="AT113" i="3"/>
  <c r="AS113" i="3"/>
  <c r="AQ113" i="3"/>
  <c r="AO113" i="3"/>
  <c r="AN113" i="3"/>
  <c r="AM113" i="3"/>
  <c r="AL113" i="3"/>
  <c r="AK113" i="3"/>
  <c r="AJ113" i="3"/>
  <c r="AH113" i="3"/>
  <c r="AD113" i="3"/>
  <c r="Z113" i="3"/>
  <c r="Y113" i="3"/>
  <c r="W113" i="3"/>
  <c r="V113" i="3"/>
  <c r="U113" i="3"/>
  <c r="T113" i="3"/>
  <c r="S113" i="3"/>
  <c r="R113" i="3"/>
  <c r="Q113" i="3"/>
  <c r="P113" i="3"/>
  <c r="O113" i="3"/>
  <c r="N113" i="3"/>
  <c r="M113" i="3"/>
  <c r="L113" i="3"/>
  <c r="K113" i="3"/>
  <c r="J113" i="3"/>
  <c r="I113" i="3"/>
  <c r="H113" i="3"/>
  <c r="CN112" i="3"/>
  <c r="CM112" i="3"/>
  <c r="CL112" i="3"/>
  <c r="CK112" i="3"/>
  <c r="CI112" i="3"/>
  <c r="CG112" i="3"/>
  <c r="CF112" i="3"/>
  <c r="CE112" i="3"/>
  <c r="CD112" i="3"/>
  <c r="CB112" i="3"/>
  <c r="CA112" i="3"/>
  <c r="BZ112" i="3"/>
  <c r="BY112" i="3"/>
  <c r="BW112" i="3"/>
  <c r="BV112" i="3"/>
  <c r="AV112" i="3"/>
  <c r="AU112" i="3"/>
  <c r="AT112" i="3"/>
  <c r="AS112" i="3"/>
  <c r="AQ112" i="3"/>
  <c r="AO112" i="3"/>
  <c r="AN112" i="3"/>
  <c r="AM112" i="3"/>
  <c r="AL112" i="3"/>
  <c r="AK112" i="3"/>
  <c r="AJ112" i="3"/>
  <c r="AI112" i="3"/>
  <c r="AH112" i="3"/>
  <c r="AG112" i="3"/>
  <c r="AE112" i="3"/>
  <c r="AD112" i="3"/>
  <c r="Z112" i="3"/>
  <c r="Y112" i="3"/>
  <c r="W112" i="3"/>
  <c r="U112" i="3"/>
  <c r="T112" i="3"/>
  <c r="S112" i="3"/>
  <c r="R112" i="3"/>
  <c r="Q112" i="3"/>
  <c r="P112" i="3"/>
  <c r="O112" i="3"/>
  <c r="N112" i="3"/>
  <c r="M112" i="3"/>
  <c r="L112" i="3"/>
  <c r="K112" i="3"/>
  <c r="J112" i="3"/>
  <c r="I112" i="3"/>
  <c r="H112" i="3"/>
  <c r="CK108" i="3"/>
  <c r="CI108" i="3"/>
  <c r="CG108" i="3"/>
  <c r="CF108" i="3"/>
  <c r="CE108" i="3"/>
  <c r="CD108" i="3"/>
  <c r="CC108" i="3"/>
  <c r="CB108" i="3"/>
  <c r="CA108" i="3"/>
  <c r="BZ108" i="3"/>
  <c r="BY108" i="3"/>
  <c r="BV108" i="3"/>
  <c r="AT108" i="3"/>
  <c r="AS108" i="3"/>
  <c r="AQ108" i="3"/>
  <c r="AO108" i="3"/>
  <c r="AN108" i="3"/>
  <c r="AM108" i="3"/>
  <c r="AL108" i="3"/>
  <c r="AK108" i="3"/>
  <c r="AJ108" i="3"/>
  <c r="AH108" i="3"/>
  <c r="AD108" i="3"/>
  <c r="Z108" i="3"/>
  <c r="X108" i="3"/>
  <c r="W108" i="3"/>
  <c r="U108" i="3"/>
  <c r="T108" i="3"/>
  <c r="S108" i="3"/>
  <c r="R108" i="3"/>
  <c r="Q108" i="3"/>
  <c r="P108" i="3"/>
  <c r="O108" i="3"/>
  <c r="N108" i="3"/>
  <c r="N110" i="3" s="1"/>
  <c r="M108" i="3"/>
  <c r="L108" i="3"/>
  <c r="K108" i="3"/>
  <c r="J108" i="3"/>
  <c r="I108" i="3"/>
  <c r="H108" i="3"/>
  <c r="DJ107" i="3"/>
  <c r="DI107" i="3"/>
  <c r="DH107" i="3"/>
  <c r="DG107" i="3"/>
  <c r="DE107" i="3"/>
  <c r="DD107" i="3"/>
  <c r="DC107" i="3"/>
  <c r="DB107" i="3"/>
  <c r="DA107" i="3"/>
  <c r="CZ107" i="3"/>
  <c r="CY107" i="3"/>
  <c r="CX107" i="3"/>
  <c r="CW107" i="3"/>
  <c r="CV107" i="3"/>
  <c r="CU107" i="3"/>
  <c r="CT107" i="3"/>
  <c r="CS107" i="3"/>
  <c r="CR107" i="3"/>
  <c r="CJ107" i="3"/>
  <c r="DF107" i="3" s="1"/>
  <c r="BR107" i="3"/>
  <c r="BQ107" i="3"/>
  <c r="BP107" i="3"/>
  <c r="BO107" i="3"/>
  <c r="BM107" i="3"/>
  <c r="BL107" i="3"/>
  <c r="BK107" i="3"/>
  <c r="BJ107" i="3"/>
  <c r="BI107" i="3"/>
  <c r="BH107" i="3"/>
  <c r="BG107" i="3"/>
  <c r="BF107" i="3"/>
  <c r="BE107" i="3"/>
  <c r="BD107" i="3"/>
  <c r="BC107" i="3"/>
  <c r="BB107" i="3"/>
  <c r="BA107" i="3"/>
  <c r="AZ107" i="3"/>
  <c r="AR107" i="3"/>
  <c r="BN107" i="3" s="1"/>
  <c r="AA107" i="3"/>
  <c r="DK106" i="3"/>
  <c r="DJ106" i="3"/>
  <c r="DI106" i="3"/>
  <c r="DH106" i="3"/>
  <c r="DG106" i="3"/>
  <c r="DE106" i="3"/>
  <c r="DD106" i="3"/>
  <c r="DC106" i="3"/>
  <c r="DB106" i="3"/>
  <c r="DA106" i="3"/>
  <c r="CZ106" i="3"/>
  <c r="CY106" i="3"/>
  <c r="CX106" i="3"/>
  <c r="CW106" i="3"/>
  <c r="CV106" i="3"/>
  <c r="CU106" i="3"/>
  <c r="CT106" i="3"/>
  <c r="CS106" i="3"/>
  <c r="CR106" i="3"/>
  <c r="CJ106" i="3"/>
  <c r="CJ116" i="3" s="1"/>
  <c r="BS106" i="3"/>
  <c r="BR106" i="3"/>
  <c r="BQ106" i="3"/>
  <c r="BP106" i="3"/>
  <c r="BO106" i="3"/>
  <c r="BM106" i="3"/>
  <c r="BL106" i="3"/>
  <c r="BK106" i="3"/>
  <c r="BJ106" i="3"/>
  <c r="BI106" i="3"/>
  <c r="BH106" i="3"/>
  <c r="BG106" i="3"/>
  <c r="BF106" i="3"/>
  <c r="BE106" i="3"/>
  <c r="BD106" i="3"/>
  <c r="BC106" i="3"/>
  <c r="BB106" i="3"/>
  <c r="BA106" i="3"/>
  <c r="AZ106" i="3"/>
  <c r="AR106" i="3"/>
  <c r="G106" i="3"/>
  <c r="DK105" i="3"/>
  <c r="DJ105" i="3"/>
  <c r="DI105" i="3"/>
  <c r="DH105" i="3"/>
  <c r="DG105" i="3"/>
  <c r="DF105" i="3"/>
  <c r="DE105" i="3"/>
  <c r="DD105" i="3"/>
  <c r="DC105" i="3"/>
  <c r="DB105" i="3"/>
  <c r="DA105" i="3"/>
  <c r="CZ105" i="3"/>
  <c r="CY105" i="3"/>
  <c r="CX105" i="3"/>
  <c r="CW105" i="3"/>
  <c r="CV105" i="3"/>
  <c r="CU105" i="3"/>
  <c r="CT105" i="3"/>
  <c r="CS105" i="3"/>
  <c r="CR105" i="3"/>
  <c r="BU105" i="3"/>
  <c r="BS105" i="3"/>
  <c r="BR105" i="3"/>
  <c r="BQ105" i="3"/>
  <c r="BP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BC105" i="3"/>
  <c r="BB105" i="3"/>
  <c r="BA105" i="3"/>
  <c r="AZ105" i="3"/>
  <c r="AC105" i="3"/>
  <c r="G105" i="3"/>
  <c r="DK104" i="3"/>
  <c r="DJ104" i="3"/>
  <c r="DI104" i="3"/>
  <c r="DH104" i="3"/>
  <c r="DG104" i="3"/>
  <c r="DF104" i="3"/>
  <c r="DE104" i="3"/>
  <c r="DD104" i="3"/>
  <c r="DC104" i="3"/>
  <c r="DB104" i="3"/>
  <c r="DA104" i="3"/>
  <c r="CZ104" i="3"/>
  <c r="CY104" i="3"/>
  <c r="CX104" i="3"/>
  <c r="CW104" i="3"/>
  <c r="CV104" i="3"/>
  <c r="CU104" i="3"/>
  <c r="CT104" i="3"/>
  <c r="CS104" i="3"/>
  <c r="CR104" i="3"/>
  <c r="BU104" i="3"/>
  <c r="BS104" i="3"/>
  <c r="BR104" i="3"/>
  <c r="BQ104" i="3"/>
  <c r="BP104" i="3"/>
  <c r="BO104" i="3"/>
  <c r="BN104" i="3"/>
  <c r="BM104" i="3"/>
  <c r="BL104" i="3"/>
  <c r="BK104" i="3"/>
  <c r="BJ104" i="3"/>
  <c r="BI104" i="3"/>
  <c r="BH104" i="3"/>
  <c r="BG104" i="3"/>
  <c r="BF104" i="3"/>
  <c r="BE104" i="3"/>
  <c r="BD104" i="3"/>
  <c r="BC104" i="3"/>
  <c r="BB104" i="3"/>
  <c r="BA104" i="3"/>
  <c r="AZ104" i="3"/>
  <c r="AC104" i="3"/>
  <c r="G104" i="3"/>
  <c r="DK103" i="3"/>
  <c r="DJ103" i="3"/>
  <c r="DI103" i="3"/>
  <c r="DH103" i="3"/>
  <c r="DG103" i="3"/>
  <c r="DF103" i="3"/>
  <c r="DE103" i="3"/>
  <c r="DD103" i="3"/>
  <c r="DC103" i="3"/>
  <c r="DB103" i="3"/>
  <c r="DA103" i="3"/>
  <c r="CZ103" i="3"/>
  <c r="CY103" i="3"/>
  <c r="CX103" i="3"/>
  <c r="CW103" i="3"/>
  <c r="CV103" i="3"/>
  <c r="CU103" i="3"/>
  <c r="CT103" i="3"/>
  <c r="CR103" i="3"/>
  <c r="BW103" i="3"/>
  <c r="BU103" i="3" s="1"/>
  <c r="BS103" i="3"/>
  <c r="BR103" i="3"/>
  <c r="BQ103" i="3"/>
  <c r="BP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C103" i="3"/>
  <c r="BB103" i="3"/>
  <c r="AZ103" i="3"/>
  <c r="AE103" i="3"/>
  <c r="AC103" i="3" s="1"/>
  <c r="G103" i="3"/>
  <c r="DK102" i="3"/>
  <c r="DJ102" i="3"/>
  <c r="DI102" i="3"/>
  <c r="DH102" i="3"/>
  <c r="DG102" i="3"/>
  <c r="DF102" i="3"/>
  <c r="DE102" i="3"/>
  <c r="DD102" i="3"/>
  <c r="DC102" i="3"/>
  <c r="DB102" i="3"/>
  <c r="DA102" i="3"/>
  <c r="CZ102" i="3"/>
  <c r="CY102" i="3"/>
  <c r="CX102" i="3"/>
  <c r="CW102" i="3"/>
  <c r="CV102" i="3"/>
  <c r="CU102" i="3"/>
  <c r="CT102" i="3"/>
  <c r="CR102" i="3"/>
  <c r="BW102" i="3"/>
  <c r="BU102" i="3" s="1"/>
  <c r="BS102" i="3"/>
  <c r="BR102" i="3"/>
  <c r="BQ102" i="3"/>
  <c r="BP102" i="3"/>
  <c r="BO102" i="3"/>
  <c r="BN102" i="3"/>
  <c r="BM102" i="3"/>
  <c r="BL102" i="3"/>
  <c r="BK102" i="3"/>
  <c r="BJ102" i="3"/>
  <c r="BI102" i="3"/>
  <c r="BH102" i="3"/>
  <c r="BG102" i="3"/>
  <c r="BF102" i="3"/>
  <c r="BE102" i="3"/>
  <c r="BD102" i="3"/>
  <c r="BC102" i="3"/>
  <c r="BB102" i="3"/>
  <c r="AZ102" i="3"/>
  <c r="AE102" i="3"/>
  <c r="AC102" i="3" s="1"/>
  <c r="G102" i="3"/>
  <c r="DK101" i="3"/>
  <c r="DK118" i="3" s="1"/>
  <c r="DJ101" i="3"/>
  <c r="DJ118" i="3" s="1"/>
  <c r="DH101" i="3"/>
  <c r="DH118" i="3" s="1"/>
  <c r="DG101" i="3"/>
  <c r="DF101" i="3"/>
  <c r="DE101" i="3"/>
  <c r="DE118" i="3" s="1"/>
  <c r="DD101" i="3"/>
  <c r="DC101" i="3"/>
  <c r="DB101" i="3"/>
  <c r="DA101" i="3"/>
  <c r="CZ101" i="3"/>
  <c r="CY101" i="3"/>
  <c r="CX101" i="3"/>
  <c r="CW101" i="3"/>
  <c r="CV101" i="3"/>
  <c r="CU101" i="3"/>
  <c r="CT101" i="3"/>
  <c r="CS101" i="3"/>
  <c r="CR101" i="3"/>
  <c r="CN101" i="3"/>
  <c r="CN108" i="3" s="1"/>
  <c r="CM101" i="3"/>
  <c r="CM108" i="3" s="1"/>
  <c r="BS101" i="3"/>
  <c r="BP101" i="3"/>
  <c r="BO101" i="3"/>
  <c r="BN101" i="3"/>
  <c r="BM101" i="3"/>
  <c r="BM118" i="3" s="1"/>
  <c r="BL101" i="3"/>
  <c r="BK101" i="3"/>
  <c r="BJ101" i="3"/>
  <c r="BI101" i="3"/>
  <c r="BH101" i="3"/>
  <c r="BG101" i="3"/>
  <c r="BF101" i="3"/>
  <c r="BE101" i="3"/>
  <c r="BD101" i="3"/>
  <c r="BC101" i="3"/>
  <c r="BC118" i="3" s="1"/>
  <c r="BB101" i="3"/>
  <c r="BA101" i="3"/>
  <c r="AZ101" i="3"/>
  <c r="AV101" i="3"/>
  <c r="BR101" i="3" s="1"/>
  <c r="BR118" i="3" s="1"/>
  <c r="AU101" i="3"/>
  <c r="Y101" i="3"/>
  <c r="DK100" i="3"/>
  <c r="DJ100" i="3"/>
  <c r="DI100" i="3"/>
  <c r="DH100" i="3"/>
  <c r="DG100" i="3"/>
  <c r="DE100" i="3"/>
  <c r="DD100" i="3"/>
  <c r="DC100" i="3"/>
  <c r="DB100" i="3"/>
  <c r="DA100" i="3"/>
  <c r="CZ100" i="3"/>
  <c r="CY100" i="3"/>
  <c r="CX100" i="3"/>
  <c r="CW100" i="3"/>
  <c r="CV100" i="3"/>
  <c r="CU100" i="3"/>
  <c r="CT100" i="3"/>
  <c r="CR100" i="3"/>
  <c r="CJ100" i="3"/>
  <c r="CJ113" i="3" s="1"/>
  <c r="BW100" i="3"/>
  <c r="CS100" i="3" s="1"/>
  <c r="BS100" i="3"/>
  <c r="BR100" i="3"/>
  <c r="BQ100" i="3"/>
  <c r="BP100" i="3"/>
  <c r="BO100" i="3"/>
  <c r="BM100" i="3"/>
  <c r="BL100" i="3"/>
  <c r="BK100" i="3"/>
  <c r="BJ100" i="3"/>
  <c r="BI100" i="3"/>
  <c r="BH100" i="3"/>
  <c r="BG100" i="3"/>
  <c r="BF100" i="3"/>
  <c r="BE100" i="3"/>
  <c r="BD100" i="3"/>
  <c r="BC100" i="3"/>
  <c r="BB100" i="3"/>
  <c r="AZ100" i="3"/>
  <c r="AR100" i="3"/>
  <c r="AE100" i="3"/>
  <c r="AE108" i="3" s="1"/>
  <c r="G100" i="3"/>
  <c r="DJ99" i="3"/>
  <c r="DI99" i="3"/>
  <c r="DH99" i="3"/>
  <c r="DG99" i="3"/>
  <c r="DF99" i="3"/>
  <c r="DE99" i="3"/>
  <c r="DD99" i="3"/>
  <c r="DC99" i="3"/>
  <c r="DB99" i="3"/>
  <c r="DA99" i="3"/>
  <c r="CZ99" i="3"/>
  <c r="CY99" i="3"/>
  <c r="CX99" i="3"/>
  <c r="CW99" i="3"/>
  <c r="CV99" i="3"/>
  <c r="CU99" i="3"/>
  <c r="CS99" i="3"/>
  <c r="CR99" i="3"/>
  <c r="BX99" i="3"/>
  <c r="BU99" i="3" s="1"/>
  <c r="BR99" i="3"/>
  <c r="BQ99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C99" i="3"/>
  <c r="BA99" i="3"/>
  <c r="AZ99" i="3"/>
  <c r="AF99" i="3"/>
  <c r="AC99" i="3" s="1"/>
  <c r="AA99" i="3"/>
  <c r="G99" i="3" s="1"/>
  <c r="DJ98" i="3"/>
  <c r="DI98" i="3"/>
  <c r="DH98" i="3"/>
  <c r="DG98" i="3"/>
  <c r="DF98" i="3"/>
  <c r="DE98" i="3"/>
  <c r="DD98" i="3"/>
  <c r="DC98" i="3"/>
  <c r="DB98" i="3"/>
  <c r="DA98" i="3"/>
  <c r="CZ98" i="3"/>
  <c r="CY98" i="3"/>
  <c r="CX98" i="3"/>
  <c r="CW98" i="3"/>
  <c r="CV98" i="3"/>
  <c r="CU98" i="3"/>
  <c r="CT98" i="3"/>
  <c r="CS98" i="3"/>
  <c r="CR98" i="3"/>
  <c r="CO98" i="3"/>
  <c r="DK98" i="3" s="1"/>
  <c r="BR98" i="3"/>
  <c r="BQ98" i="3"/>
  <c r="BP98" i="3"/>
  <c r="BO98" i="3"/>
  <c r="BN98" i="3"/>
  <c r="BM98" i="3"/>
  <c r="BL98" i="3"/>
  <c r="BK98" i="3"/>
  <c r="BJ98" i="3"/>
  <c r="BI98" i="3"/>
  <c r="BH98" i="3"/>
  <c r="BG98" i="3"/>
  <c r="BF98" i="3"/>
  <c r="BE98" i="3"/>
  <c r="BD98" i="3"/>
  <c r="BC98" i="3"/>
  <c r="BB98" i="3"/>
  <c r="BA98" i="3"/>
  <c r="AZ98" i="3"/>
  <c r="AW98" i="3"/>
  <c r="AC98" i="3" s="1"/>
  <c r="AA98" i="3"/>
  <c r="G98" i="3" s="1"/>
  <c r="DJ97" i="3"/>
  <c r="DI97" i="3"/>
  <c r="DH97" i="3"/>
  <c r="DG97" i="3"/>
  <c r="DF97" i="3"/>
  <c r="DE97" i="3"/>
  <c r="DC97" i="3"/>
  <c r="DB97" i="3"/>
  <c r="DA97" i="3"/>
  <c r="CZ97" i="3"/>
  <c r="CY97" i="3"/>
  <c r="CX97" i="3"/>
  <c r="CW97" i="3"/>
  <c r="CV97" i="3"/>
  <c r="CU97" i="3"/>
  <c r="CT97" i="3"/>
  <c r="CS97" i="3"/>
  <c r="CR97" i="3"/>
  <c r="CO97" i="3"/>
  <c r="CH97" i="3"/>
  <c r="BR97" i="3"/>
  <c r="BQ97" i="3"/>
  <c r="BP97" i="3"/>
  <c r="BO97" i="3"/>
  <c r="BN97" i="3"/>
  <c r="BM97" i="3"/>
  <c r="BK97" i="3"/>
  <c r="BJ97" i="3"/>
  <c r="BI97" i="3"/>
  <c r="BH97" i="3"/>
  <c r="BG97" i="3"/>
  <c r="BF97" i="3"/>
  <c r="BE97" i="3"/>
  <c r="BD97" i="3"/>
  <c r="BC97" i="3"/>
  <c r="BB97" i="3"/>
  <c r="BA97" i="3"/>
  <c r="AZ97" i="3"/>
  <c r="AW97" i="3"/>
  <c r="AP97" i="3"/>
  <c r="AA97" i="3"/>
  <c r="G97" i="3" s="1"/>
  <c r="DJ96" i="3"/>
  <c r="DI96" i="3"/>
  <c r="DH96" i="3"/>
  <c r="DG96" i="3"/>
  <c r="DF96" i="3"/>
  <c r="DE96" i="3"/>
  <c r="DD96" i="3"/>
  <c r="DC96" i="3"/>
  <c r="DB96" i="3"/>
  <c r="DA96" i="3"/>
  <c r="CZ96" i="3"/>
  <c r="CY96" i="3"/>
  <c r="CX96" i="3"/>
  <c r="CW96" i="3"/>
  <c r="CV96" i="3"/>
  <c r="CU96" i="3"/>
  <c r="CT96" i="3"/>
  <c r="CS96" i="3"/>
  <c r="CR96" i="3"/>
  <c r="CO96" i="3"/>
  <c r="BU96" i="3" s="1"/>
  <c r="BR96" i="3"/>
  <c r="BQ96" i="3"/>
  <c r="BP96" i="3"/>
  <c r="BO96" i="3"/>
  <c r="BN96" i="3"/>
  <c r="BM96" i="3"/>
  <c r="BL96" i="3"/>
  <c r="BK96" i="3"/>
  <c r="BJ96" i="3"/>
  <c r="BI96" i="3"/>
  <c r="BH96" i="3"/>
  <c r="BG96" i="3"/>
  <c r="BF96" i="3"/>
  <c r="BD96" i="3"/>
  <c r="BC96" i="3"/>
  <c r="BB96" i="3"/>
  <c r="BA96" i="3"/>
  <c r="AZ96" i="3"/>
  <c r="AW96" i="3"/>
  <c r="AI96" i="3"/>
  <c r="AC96" i="3"/>
  <c r="AA96" i="3"/>
  <c r="G96" i="3" s="1"/>
  <c r="DJ95" i="3"/>
  <c r="DI95" i="3"/>
  <c r="DH95" i="3"/>
  <c r="DG95" i="3"/>
  <c r="DE95" i="3"/>
  <c r="DD95" i="3"/>
  <c r="DC95" i="3"/>
  <c r="DB95" i="3"/>
  <c r="DA95" i="3"/>
  <c r="CZ95" i="3"/>
  <c r="CY95" i="3"/>
  <c r="CX95" i="3"/>
  <c r="CW95" i="3"/>
  <c r="CV95" i="3"/>
  <c r="CU95" i="3"/>
  <c r="CS95" i="3"/>
  <c r="CR95" i="3"/>
  <c r="CO95" i="3"/>
  <c r="BX95" i="3"/>
  <c r="CT95" i="3" s="1"/>
  <c r="BR95" i="3"/>
  <c r="BQ95" i="3"/>
  <c r="BP95" i="3"/>
  <c r="BO95" i="3"/>
  <c r="BM95" i="3"/>
  <c r="BL95" i="3"/>
  <c r="BK95" i="3"/>
  <c r="BJ95" i="3"/>
  <c r="BI95" i="3"/>
  <c r="BH95" i="3"/>
  <c r="BG95" i="3"/>
  <c r="BF95" i="3"/>
  <c r="BE95" i="3"/>
  <c r="BD95" i="3"/>
  <c r="BC95" i="3"/>
  <c r="BA95" i="3"/>
  <c r="AZ95" i="3"/>
  <c r="AW95" i="3"/>
  <c r="AF95" i="3"/>
  <c r="BB95" i="3" s="1"/>
  <c r="AA95" i="3"/>
  <c r="V95" i="3"/>
  <c r="DF95" i="3" s="1"/>
  <c r="G95" i="3"/>
  <c r="DK94" i="3"/>
  <c r="DJ94" i="3"/>
  <c r="DI94" i="3"/>
  <c r="DH94" i="3"/>
  <c r="DG94" i="3"/>
  <c r="DF94" i="3"/>
  <c r="DE94" i="3"/>
  <c r="DD94" i="3"/>
  <c r="DC94" i="3"/>
  <c r="DB94" i="3"/>
  <c r="DA94" i="3"/>
  <c r="CZ94" i="3"/>
  <c r="CY94" i="3"/>
  <c r="CX94" i="3"/>
  <c r="CW94" i="3"/>
  <c r="CV94" i="3"/>
  <c r="CS94" i="3"/>
  <c r="CR94" i="3"/>
  <c r="BY94" i="3"/>
  <c r="BY113" i="3" s="1"/>
  <c r="BX94" i="3"/>
  <c r="BU94" i="3" s="1"/>
  <c r="BR94" i="3"/>
  <c r="BQ94" i="3"/>
  <c r="BP94" i="3"/>
  <c r="BO94" i="3"/>
  <c r="BN94" i="3"/>
  <c r="BM94" i="3"/>
  <c r="BL94" i="3"/>
  <c r="BK94" i="3"/>
  <c r="BJ94" i="3"/>
  <c r="BI94" i="3"/>
  <c r="BH94" i="3"/>
  <c r="BG94" i="3"/>
  <c r="BF94" i="3"/>
  <c r="BE94" i="3"/>
  <c r="BD94" i="3"/>
  <c r="BA94" i="3"/>
  <c r="AZ94" i="3"/>
  <c r="AW94" i="3"/>
  <c r="BS94" i="3" s="1"/>
  <c r="AG94" i="3"/>
  <c r="BC94" i="3" s="1"/>
  <c r="AF94" i="3"/>
  <c r="G94" i="3"/>
  <c r="DJ93" i="3"/>
  <c r="DI93" i="3"/>
  <c r="DH93" i="3"/>
  <c r="DG93" i="3"/>
  <c r="DE93" i="3"/>
  <c r="DE112" i="3" s="1"/>
  <c r="DC93" i="3"/>
  <c r="DB93" i="3"/>
  <c r="DA93" i="3"/>
  <c r="CZ93" i="3"/>
  <c r="CY93" i="3"/>
  <c r="CX93" i="3"/>
  <c r="CW93" i="3"/>
  <c r="CV93" i="3"/>
  <c r="CU93" i="3"/>
  <c r="CS93" i="3"/>
  <c r="CR93" i="3"/>
  <c r="CO93" i="3"/>
  <c r="CO112" i="3" s="1"/>
  <c r="CJ93" i="3"/>
  <c r="CH93" i="3"/>
  <c r="CH112" i="3" s="1"/>
  <c r="BX93" i="3"/>
  <c r="CT93" i="3" s="1"/>
  <c r="BS93" i="3"/>
  <c r="BR93" i="3"/>
  <c r="BQ93" i="3"/>
  <c r="BP93" i="3"/>
  <c r="BO93" i="3"/>
  <c r="BM93" i="3"/>
  <c r="BK93" i="3"/>
  <c r="BJ93" i="3"/>
  <c r="BI93" i="3"/>
  <c r="BH93" i="3"/>
  <c r="BG93" i="3"/>
  <c r="BF93" i="3"/>
  <c r="BE93" i="3"/>
  <c r="BD93" i="3"/>
  <c r="BC93" i="3"/>
  <c r="BA93" i="3"/>
  <c r="AZ93" i="3"/>
  <c r="AW93" i="3"/>
  <c r="AW112" i="3" s="1"/>
  <c r="AR93" i="3"/>
  <c r="AR112" i="3" s="1"/>
  <c r="AP93" i="3"/>
  <c r="AF93" i="3"/>
  <c r="AA93" i="3"/>
  <c r="V93" i="3"/>
  <c r="V112" i="3" s="1"/>
  <c r="DJ92" i="3"/>
  <c r="DJ112" i="3" s="1"/>
  <c r="DI92" i="3"/>
  <c r="DH92" i="3"/>
  <c r="DG92" i="3"/>
  <c r="DF92" i="3"/>
  <c r="DE92" i="3"/>
  <c r="DD92" i="3"/>
  <c r="DC92" i="3"/>
  <c r="DB92" i="3"/>
  <c r="DA92" i="3"/>
  <c r="DA112" i="3" s="1"/>
  <c r="CZ92" i="3"/>
  <c r="CY92" i="3"/>
  <c r="CX92" i="3"/>
  <c r="CX112" i="3" s="1"/>
  <c r="CW92" i="3"/>
  <c r="CV92" i="3"/>
  <c r="CU92" i="3"/>
  <c r="CT92" i="3"/>
  <c r="CS92" i="3"/>
  <c r="CS112" i="3" s="1"/>
  <c r="CR92" i="3"/>
  <c r="BU92" i="3"/>
  <c r="BR92" i="3"/>
  <c r="BQ92" i="3"/>
  <c r="BP92" i="3"/>
  <c r="BO92" i="3"/>
  <c r="BN92" i="3"/>
  <c r="BM92" i="3"/>
  <c r="BL92" i="3"/>
  <c r="BK92" i="3"/>
  <c r="BJ92" i="3"/>
  <c r="BI92" i="3"/>
  <c r="BH92" i="3"/>
  <c r="BG92" i="3"/>
  <c r="BF92" i="3"/>
  <c r="BF112" i="3" s="1"/>
  <c r="BE92" i="3"/>
  <c r="BD92" i="3"/>
  <c r="BC92" i="3"/>
  <c r="BB92" i="3"/>
  <c r="BA92" i="3"/>
  <c r="AZ92" i="3"/>
  <c r="AC92" i="3"/>
  <c r="AA92" i="3"/>
  <c r="DK91" i="3"/>
  <c r="DJ91" i="3"/>
  <c r="DI91" i="3"/>
  <c r="DH91" i="3"/>
  <c r="DG91" i="3"/>
  <c r="DF91" i="3"/>
  <c r="DE91" i="3"/>
  <c r="DD91" i="3"/>
  <c r="DC91" i="3"/>
  <c r="DB91" i="3"/>
  <c r="DA91" i="3"/>
  <c r="CZ91" i="3"/>
  <c r="CY91" i="3"/>
  <c r="CX91" i="3"/>
  <c r="CW91" i="3"/>
  <c r="CV91" i="3"/>
  <c r="CU91" i="3"/>
  <c r="CT91" i="3"/>
  <c r="CS91" i="3"/>
  <c r="CR91" i="3"/>
  <c r="BU91" i="3"/>
  <c r="BS91" i="3"/>
  <c r="BR91" i="3"/>
  <c r="BQ91" i="3"/>
  <c r="BP91" i="3"/>
  <c r="BO91" i="3"/>
  <c r="BN91" i="3"/>
  <c r="BM91" i="3"/>
  <c r="BL91" i="3"/>
  <c r="BK91" i="3"/>
  <c r="BJ91" i="3"/>
  <c r="BI91" i="3"/>
  <c r="BH91" i="3"/>
  <c r="BG91" i="3"/>
  <c r="BF91" i="3"/>
  <c r="BE91" i="3"/>
  <c r="BD91" i="3"/>
  <c r="BC91" i="3"/>
  <c r="BB91" i="3"/>
  <c r="BA91" i="3"/>
  <c r="AZ91" i="3"/>
  <c r="AC91" i="3"/>
  <c r="G91" i="3"/>
  <c r="CN90" i="3"/>
  <c r="CM90" i="3"/>
  <c r="CL90" i="3"/>
  <c r="CJ90" i="3"/>
  <c r="CI90" i="3"/>
  <c r="CH90" i="3"/>
  <c r="CG90" i="3"/>
  <c r="CF90" i="3"/>
  <c r="CE90" i="3"/>
  <c r="CD90" i="3"/>
  <c r="CC90" i="3"/>
  <c r="CB90" i="3"/>
  <c r="CA90" i="3"/>
  <c r="BZ90" i="3"/>
  <c r="BY90" i="3"/>
  <c r="AV90" i="3"/>
  <c r="AU90" i="3"/>
  <c r="AT90" i="3"/>
  <c r="AR90" i="3"/>
  <c r="AQ90" i="3"/>
  <c r="AP90" i="3"/>
  <c r="AO90" i="3"/>
  <c r="AN90" i="3"/>
  <c r="AM90" i="3"/>
  <c r="AL90" i="3"/>
  <c r="AK90" i="3"/>
  <c r="AJ90" i="3"/>
  <c r="AI90" i="3"/>
  <c r="AH90" i="3"/>
  <c r="AG90" i="3"/>
  <c r="Z90" i="3"/>
  <c r="Y90" i="3"/>
  <c r="X90" i="3"/>
  <c r="W90" i="3"/>
  <c r="V90" i="3"/>
  <c r="U90" i="3"/>
  <c r="T90" i="3"/>
  <c r="S90" i="3"/>
  <c r="R90" i="3"/>
  <c r="Q90" i="3"/>
  <c r="P90" i="3"/>
  <c r="O90" i="3"/>
  <c r="M90" i="3"/>
  <c r="L90" i="3"/>
  <c r="K90" i="3"/>
  <c r="J90" i="3"/>
  <c r="I90" i="3"/>
  <c r="DK89" i="3"/>
  <c r="DJ89" i="3"/>
  <c r="DI89" i="3"/>
  <c r="DH89" i="3"/>
  <c r="DG89" i="3"/>
  <c r="DF89" i="3"/>
  <c r="DE89" i="3"/>
  <c r="DD89" i="3"/>
  <c r="DC89" i="3"/>
  <c r="DB89" i="3"/>
  <c r="DA89" i="3"/>
  <c r="CZ89" i="3"/>
  <c r="CY89" i="3"/>
  <c r="CX89" i="3"/>
  <c r="CW89" i="3"/>
  <c r="CV89" i="3"/>
  <c r="CU89" i="3"/>
  <c r="CS89" i="3"/>
  <c r="CR89" i="3"/>
  <c r="BX89" i="3"/>
  <c r="BX90" i="3" s="1"/>
  <c r="BS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A89" i="3"/>
  <c r="AZ89" i="3"/>
  <c r="AF89" i="3"/>
  <c r="AF120" i="3" s="1"/>
  <c r="AC89" i="3"/>
  <c r="G89" i="3"/>
  <c r="DJ88" i="3"/>
  <c r="DI88" i="3"/>
  <c r="DH88" i="3"/>
  <c r="DG88" i="3"/>
  <c r="DF88" i="3"/>
  <c r="DE88" i="3"/>
  <c r="DD88" i="3"/>
  <c r="DC88" i="3"/>
  <c r="DB88" i="3"/>
  <c r="DA88" i="3"/>
  <c r="CZ88" i="3"/>
  <c r="CY88" i="3"/>
  <c r="CX88" i="3"/>
  <c r="CW88" i="3"/>
  <c r="CV88" i="3"/>
  <c r="CU88" i="3"/>
  <c r="CT88" i="3"/>
  <c r="CR88" i="3"/>
  <c r="BW88" i="3"/>
  <c r="CS88" i="3" s="1"/>
  <c r="BU88" i="3"/>
  <c r="BR88" i="3"/>
  <c r="BQ88" i="3"/>
  <c r="BP88" i="3"/>
  <c r="BO88" i="3"/>
  <c r="BN88" i="3"/>
  <c r="BM88" i="3"/>
  <c r="BL88" i="3"/>
  <c r="BK88" i="3"/>
  <c r="BJ88" i="3"/>
  <c r="BI88" i="3"/>
  <c r="BH88" i="3"/>
  <c r="BG88" i="3"/>
  <c r="BF88" i="3"/>
  <c r="BE88" i="3"/>
  <c r="BD88" i="3"/>
  <c r="BC88" i="3"/>
  <c r="BB88" i="3"/>
  <c r="AZ88" i="3"/>
  <c r="AE88" i="3"/>
  <c r="AC88" i="3" s="1"/>
  <c r="AA88" i="3"/>
  <c r="DK87" i="3"/>
  <c r="DJ87" i="3"/>
  <c r="DI87" i="3"/>
  <c r="DH87" i="3"/>
  <c r="DG87" i="3"/>
  <c r="DF87" i="3"/>
  <c r="DE87" i="3"/>
  <c r="DD87" i="3"/>
  <c r="DC87" i="3"/>
  <c r="DB87" i="3"/>
  <c r="DA87" i="3"/>
  <c r="CZ87" i="3"/>
  <c r="CY87" i="3"/>
  <c r="CX87" i="3"/>
  <c r="CW87" i="3"/>
  <c r="CV87" i="3"/>
  <c r="CU87" i="3"/>
  <c r="CT87" i="3"/>
  <c r="CR87" i="3"/>
  <c r="BW87" i="3"/>
  <c r="CS87" i="3" s="1"/>
  <c r="BU87" i="3"/>
  <c r="BS87" i="3"/>
  <c r="BR87" i="3"/>
  <c r="BQ87" i="3"/>
  <c r="BP87" i="3"/>
  <c r="BO87" i="3"/>
  <c r="BN87" i="3"/>
  <c r="BM87" i="3"/>
  <c r="BL87" i="3"/>
  <c r="BK87" i="3"/>
  <c r="BJ87" i="3"/>
  <c r="BI87" i="3"/>
  <c r="BH87" i="3"/>
  <c r="BG87" i="3"/>
  <c r="BF87" i="3"/>
  <c r="BE87" i="3"/>
  <c r="BD87" i="3"/>
  <c r="BC87" i="3"/>
  <c r="BB87" i="3"/>
  <c r="AZ87" i="3"/>
  <c r="AE87" i="3"/>
  <c r="BA87" i="3" s="1"/>
  <c r="G87" i="3"/>
  <c r="DK86" i="3"/>
  <c r="DJ86" i="3"/>
  <c r="DI86" i="3"/>
  <c r="DH86" i="3"/>
  <c r="DF86" i="3"/>
  <c r="DE86" i="3"/>
  <c r="DD86" i="3"/>
  <c r="DC86" i="3"/>
  <c r="DB86" i="3"/>
  <c r="DA86" i="3"/>
  <c r="CZ86" i="3"/>
  <c r="CY86" i="3"/>
  <c r="CX86" i="3"/>
  <c r="CW86" i="3"/>
  <c r="CV86" i="3"/>
  <c r="CU86" i="3"/>
  <c r="CT86" i="3"/>
  <c r="CS86" i="3"/>
  <c r="CK86" i="3"/>
  <c r="DG86" i="3" s="1"/>
  <c r="BS86" i="3"/>
  <c r="BR86" i="3"/>
  <c r="BQ86" i="3"/>
  <c r="BP86" i="3"/>
  <c r="BN86" i="3"/>
  <c r="BM86" i="3"/>
  <c r="BL86" i="3"/>
  <c r="BK86" i="3"/>
  <c r="BJ86" i="3"/>
  <c r="BI86" i="3"/>
  <c r="BH86" i="3"/>
  <c r="BG86" i="3"/>
  <c r="BF86" i="3"/>
  <c r="BE86" i="3"/>
  <c r="BD86" i="3"/>
  <c r="BC86" i="3"/>
  <c r="BB86" i="3"/>
  <c r="BA86" i="3"/>
  <c r="AS86" i="3"/>
  <c r="AC86" i="3" s="1"/>
  <c r="H86" i="3"/>
  <c r="G86" i="3"/>
  <c r="DJ85" i="3"/>
  <c r="DI85" i="3"/>
  <c r="DH85" i="3"/>
  <c r="DF85" i="3"/>
  <c r="DE85" i="3"/>
  <c r="DD85" i="3"/>
  <c r="DC85" i="3"/>
  <c r="DB85" i="3"/>
  <c r="DA85" i="3"/>
  <c r="CZ85" i="3"/>
  <c r="CY85" i="3"/>
  <c r="CX85" i="3"/>
  <c r="CW85" i="3"/>
  <c r="CV85" i="3"/>
  <c r="CU85" i="3"/>
  <c r="CT85" i="3"/>
  <c r="CS85" i="3"/>
  <c r="CR85" i="3"/>
  <c r="CO85" i="3"/>
  <c r="DK85" i="3" s="1"/>
  <c r="CK85" i="3"/>
  <c r="DG85" i="3" s="1"/>
  <c r="BR85" i="3"/>
  <c r="BQ85" i="3"/>
  <c r="BP85" i="3"/>
  <c r="BN85" i="3"/>
  <c r="BM85" i="3"/>
  <c r="BL85" i="3"/>
  <c r="BK85" i="3"/>
  <c r="BJ85" i="3"/>
  <c r="BI85" i="3"/>
  <c r="BH85" i="3"/>
  <c r="BG85" i="3"/>
  <c r="BF85" i="3"/>
  <c r="BE85" i="3"/>
  <c r="BD85" i="3"/>
  <c r="BC85" i="3"/>
  <c r="BB85" i="3"/>
  <c r="BA85" i="3"/>
  <c r="AW85" i="3"/>
  <c r="AS85" i="3"/>
  <c r="BO85" i="3" s="1"/>
  <c r="AD85" i="3"/>
  <c r="AZ85" i="3" s="1"/>
  <c r="AA85" i="3"/>
  <c r="G85" i="3"/>
  <c r="DJ84" i="3"/>
  <c r="DI84" i="3"/>
  <c r="DH84" i="3"/>
  <c r="DG84" i="3"/>
  <c r="DF84" i="3"/>
  <c r="DE84" i="3"/>
  <c r="DD84" i="3"/>
  <c r="DC84" i="3"/>
  <c r="DB84" i="3"/>
  <c r="DA84" i="3"/>
  <c r="CZ84" i="3"/>
  <c r="CY84" i="3"/>
  <c r="CX84" i="3"/>
  <c r="CW84" i="3"/>
  <c r="CV84" i="3"/>
  <c r="CU84" i="3"/>
  <c r="CT84" i="3"/>
  <c r="BW84" i="3"/>
  <c r="BV84" i="3"/>
  <c r="CR84" i="3" s="1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AE84" i="3"/>
  <c r="BA84" i="3" s="1"/>
  <c r="AD84" i="3"/>
  <c r="AZ84" i="3" s="1"/>
  <c r="AA84" i="3"/>
  <c r="DK84" i="3" s="1"/>
  <c r="DK83" i="3"/>
  <c r="DJ83" i="3"/>
  <c r="DI83" i="3"/>
  <c r="DH83" i="3"/>
  <c r="DG83" i="3"/>
  <c r="DF83" i="3"/>
  <c r="DE83" i="3"/>
  <c r="DD83" i="3"/>
  <c r="DC83" i="3"/>
  <c r="DB83" i="3"/>
  <c r="DA83" i="3"/>
  <c r="CZ83" i="3"/>
  <c r="CY83" i="3"/>
  <c r="CX83" i="3"/>
  <c r="CW83" i="3"/>
  <c r="CV83" i="3"/>
  <c r="CU83" i="3"/>
  <c r="CT83" i="3"/>
  <c r="BW83" i="3"/>
  <c r="CS83" i="3" s="1"/>
  <c r="BV83" i="3"/>
  <c r="CR83" i="3" s="1"/>
  <c r="BS83" i="3"/>
  <c r="BR83" i="3"/>
  <c r="BQ83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C83" i="3"/>
  <c r="BB83" i="3"/>
  <c r="AE83" i="3"/>
  <c r="AD83" i="3"/>
  <c r="G83" i="3"/>
  <c r="DK82" i="3"/>
  <c r="DJ82" i="3"/>
  <c r="DI82" i="3"/>
  <c r="DH82" i="3"/>
  <c r="DF82" i="3"/>
  <c r="DE82" i="3"/>
  <c r="DD82" i="3"/>
  <c r="DC82" i="3"/>
  <c r="DB82" i="3"/>
  <c r="DA82" i="3"/>
  <c r="CZ82" i="3"/>
  <c r="CY82" i="3"/>
  <c r="CX82" i="3"/>
  <c r="CW82" i="3"/>
  <c r="CV82" i="3"/>
  <c r="CU82" i="3"/>
  <c r="CT82" i="3"/>
  <c r="CS82" i="3"/>
  <c r="CR82" i="3"/>
  <c r="CK82" i="3"/>
  <c r="DG82" i="3" s="1"/>
  <c r="BS82" i="3"/>
  <c r="BR82" i="3"/>
  <c r="BQ82" i="3"/>
  <c r="BP82" i="3"/>
  <c r="BN82" i="3"/>
  <c r="BM82" i="3"/>
  <c r="BL82" i="3"/>
  <c r="BK82" i="3"/>
  <c r="BJ82" i="3"/>
  <c r="BI82" i="3"/>
  <c r="BH82" i="3"/>
  <c r="BG82" i="3"/>
  <c r="BF82" i="3"/>
  <c r="BE82" i="3"/>
  <c r="BD82" i="3"/>
  <c r="BC82" i="3"/>
  <c r="BB82" i="3"/>
  <c r="BA82" i="3"/>
  <c r="AZ82" i="3"/>
  <c r="AS82" i="3"/>
  <c r="AC82" i="3" s="1"/>
  <c r="G82" i="3"/>
  <c r="DK81" i="3"/>
  <c r="DJ81" i="3"/>
  <c r="DI81" i="3"/>
  <c r="DH81" i="3"/>
  <c r="DF81" i="3"/>
  <c r="DE81" i="3"/>
  <c r="DD81" i="3"/>
  <c r="DC81" i="3"/>
  <c r="DB81" i="3"/>
  <c r="DA81" i="3"/>
  <c r="CZ81" i="3"/>
  <c r="CY81" i="3"/>
  <c r="CX81" i="3"/>
  <c r="CW81" i="3"/>
  <c r="CV81" i="3"/>
  <c r="CU81" i="3"/>
  <c r="CT81" i="3"/>
  <c r="CR81" i="3"/>
  <c r="CK81" i="3"/>
  <c r="DG81" i="3" s="1"/>
  <c r="BW81" i="3"/>
  <c r="BS81" i="3"/>
  <c r="BR81" i="3"/>
  <c r="BQ81" i="3"/>
  <c r="BP81" i="3"/>
  <c r="BN81" i="3"/>
  <c r="BM81" i="3"/>
  <c r="BL81" i="3"/>
  <c r="BK81" i="3"/>
  <c r="BJ81" i="3"/>
  <c r="BI81" i="3"/>
  <c r="BH81" i="3"/>
  <c r="BG81" i="3"/>
  <c r="BF81" i="3"/>
  <c r="BE81" i="3"/>
  <c r="BD81" i="3"/>
  <c r="BC81" i="3"/>
  <c r="BB81" i="3"/>
  <c r="AZ81" i="3"/>
  <c r="AS81" i="3"/>
  <c r="BO81" i="3" s="1"/>
  <c r="AE81" i="3"/>
  <c r="AC81" i="3" s="1"/>
  <c r="G81" i="3"/>
  <c r="DK80" i="3"/>
  <c r="DJ80" i="3"/>
  <c r="DI80" i="3"/>
  <c r="DH80" i="3"/>
  <c r="DG80" i="3"/>
  <c r="DF80" i="3"/>
  <c r="DE80" i="3"/>
  <c r="DD80" i="3"/>
  <c r="DC80" i="3"/>
  <c r="DB80" i="3"/>
  <c r="DA80" i="3"/>
  <c r="CZ80" i="3"/>
  <c r="CY80" i="3"/>
  <c r="CX80" i="3"/>
  <c r="CW80" i="3"/>
  <c r="CV80" i="3"/>
  <c r="CU80" i="3"/>
  <c r="CT80" i="3"/>
  <c r="CS80" i="3"/>
  <c r="BV80" i="3"/>
  <c r="BU80" i="3" s="1"/>
  <c r="BS80" i="3"/>
  <c r="BR80" i="3"/>
  <c r="BQ80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BA80" i="3"/>
  <c r="AD80" i="3"/>
  <c r="G80" i="3"/>
  <c r="DJ79" i="3"/>
  <c r="DI79" i="3"/>
  <c r="DH79" i="3"/>
  <c r="DG79" i="3"/>
  <c r="DF79" i="3"/>
  <c r="DE79" i="3"/>
  <c r="DD79" i="3"/>
  <c r="DC79" i="3"/>
  <c r="DB79" i="3"/>
  <c r="DA79" i="3"/>
  <c r="CZ79" i="3"/>
  <c r="CY79" i="3"/>
  <c r="CX79" i="3"/>
  <c r="CW79" i="3"/>
  <c r="CV79" i="3"/>
  <c r="CU79" i="3"/>
  <c r="CT79" i="3"/>
  <c r="CS79" i="3"/>
  <c r="CR79" i="3"/>
  <c r="BU79" i="3"/>
  <c r="BR79" i="3"/>
  <c r="BQ79" i="3"/>
  <c r="BP79" i="3"/>
  <c r="BO79" i="3"/>
  <c r="BN79" i="3"/>
  <c r="BM79" i="3"/>
  <c r="BL79" i="3"/>
  <c r="BK79" i="3"/>
  <c r="BJ79" i="3"/>
  <c r="BI79" i="3"/>
  <c r="BH79" i="3"/>
  <c r="BG79" i="3"/>
  <c r="BF79" i="3"/>
  <c r="BE79" i="3"/>
  <c r="BD79" i="3"/>
  <c r="BC79" i="3"/>
  <c r="BB79" i="3"/>
  <c r="BA79" i="3"/>
  <c r="AZ79" i="3"/>
  <c r="AC79" i="3"/>
  <c r="AA79" i="3"/>
  <c r="AA90" i="3" s="1"/>
  <c r="G79" i="3"/>
  <c r="DK78" i="3"/>
  <c r="DJ78" i="3"/>
  <c r="DI78" i="3"/>
  <c r="DH78" i="3"/>
  <c r="DF78" i="3"/>
  <c r="DE78" i="3"/>
  <c r="DD78" i="3"/>
  <c r="DC78" i="3"/>
  <c r="DB78" i="3"/>
  <c r="DA78" i="3"/>
  <c r="CZ78" i="3"/>
  <c r="CY78" i="3"/>
  <c r="CX78" i="3"/>
  <c r="CW78" i="3"/>
  <c r="CV78" i="3"/>
  <c r="CU78" i="3"/>
  <c r="CT78" i="3"/>
  <c r="CS78" i="3"/>
  <c r="CR78" i="3"/>
  <c r="CK78" i="3"/>
  <c r="DG78" i="3" s="1"/>
  <c r="BV78" i="3"/>
  <c r="BS78" i="3"/>
  <c r="BR78" i="3"/>
  <c r="BQ78" i="3"/>
  <c r="BP78" i="3"/>
  <c r="BN78" i="3"/>
  <c r="BM78" i="3"/>
  <c r="BL78" i="3"/>
  <c r="BK78" i="3"/>
  <c r="BJ78" i="3"/>
  <c r="BI78" i="3"/>
  <c r="BH78" i="3"/>
  <c r="BG78" i="3"/>
  <c r="BF78" i="3"/>
  <c r="BE78" i="3"/>
  <c r="BD78" i="3"/>
  <c r="BC78" i="3"/>
  <c r="BB78" i="3"/>
  <c r="BA78" i="3"/>
  <c r="AS78" i="3"/>
  <c r="AC78" i="3" s="1"/>
  <c r="AD78" i="3"/>
  <c r="AZ78" i="3" s="1"/>
  <c r="G78" i="3"/>
  <c r="DK77" i="3"/>
  <c r="DJ77" i="3"/>
  <c r="DI77" i="3"/>
  <c r="DH77" i="3"/>
  <c r="DG77" i="3"/>
  <c r="DF77" i="3"/>
  <c r="DE77" i="3"/>
  <c r="DD77" i="3"/>
  <c r="DC77" i="3"/>
  <c r="DB77" i="3"/>
  <c r="DA77" i="3"/>
  <c r="CZ77" i="3"/>
  <c r="CY77" i="3"/>
  <c r="CX77" i="3"/>
  <c r="CW77" i="3"/>
  <c r="CV77" i="3"/>
  <c r="CU77" i="3"/>
  <c r="CT77" i="3"/>
  <c r="CS77" i="3"/>
  <c r="BV77" i="3"/>
  <c r="CR77" i="3" s="1"/>
  <c r="BS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C77" i="3"/>
  <c r="BB77" i="3"/>
  <c r="BA77" i="3"/>
  <c r="AD77" i="3"/>
  <c r="G77" i="3"/>
  <c r="DK76" i="3"/>
  <c r="DJ76" i="3"/>
  <c r="DI76" i="3"/>
  <c r="DH76" i="3"/>
  <c r="DG76" i="3"/>
  <c r="DF76" i="3"/>
  <c r="DE76" i="3"/>
  <c r="DD76" i="3"/>
  <c r="DC76" i="3"/>
  <c r="DB76" i="3"/>
  <c r="DA76" i="3"/>
  <c r="CZ76" i="3"/>
  <c r="CY76" i="3"/>
  <c r="CX76" i="3"/>
  <c r="CW76" i="3"/>
  <c r="CV76" i="3"/>
  <c r="CU76" i="3"/>
  <c r="CT76" i="3"/>
  <c r="CS76" i="3"/>
  <c r="BV76" i="3"/>
  <c r="BS76" i="3"/>
  <c r="BR76" i="3"/>
  <c r="BQ76" i="3"/>
  <c r="BP76" i="3"/>
  <c r="BO76" i="3"/>
  <c r="BN76" i="3"/>
  <c r="BM76" i="3"/>
  <c r="BL76" i="3"/>
  <c r="BK76" i="3"/>
  <c r="BJ76" i="3"/>
  <c r="BI76" i="3"/>
  <c r="BH76" i="3"/>
  <c r="BG76" i="3"/>
  <c r="BF76" i="3"/>
  <c r="BE76" i="3"/>
  <c r="BD76" i="3"/>
  <c r="BC76" i="3"/>
  <c r="BB76" i="3"/>
  <c r="BA76" i="3"/>
  <c r="AD76" i="3"/>
  <c r="AC76" i="3" s="1"/>
  <c r="G76" i="3"/>
  <c r="CN75" i="3"/>
  <c r="CM75" i="3"/>
  <c r="CK75" i="3"/>
  <c r="CI75" i="3"/>
  <c r="CH75" i="3"/>
  <c r="CF75" i="3"/>
  <c r="CE75" i="3"/>
  <c r="CD75" i="3"/>
  <c r="CC75" i="3"/>
  <c r="CB75" i="3"/>
  <c r="CA75" i="3"/>
  <c r="BZ75" i="3"/>
  <c r="BY75" i="3"/>
  <c r="BX75" i="3"/>
  <c r="BV75" i="3"/>
  <c r="AV75" i="3"/>
  <c r="AU75" i="3"/>
  <c r="AT75" i="3"/>
  <c r="AS75" i="3"/>
  <c r="AQ75" i="3"/>
  <c r="AP75" i="3"/>
  <c r="AN75" i="3"/>
  <c r="AM75" i="3"/>
  <c r="AL75" i="3"/>
  <c r="AK75" i="3"/>
  <c r="AJ75" i="3"/>
  <c r="AI75" i="3"/>
  <c r="AH75" i="3"/>
  <c r="AG75" i="3"/>
  <c r="AF75" i="3"/>
  <c r="AD75" i="3"/>
  <c r="Z75" i="3"/>
  <c r="Y75" i="3"/>
  <c r="X75" i="3"/>
  <c r="W75" i="3"/>
  <c r="U75" i="3"/>
  <c r="T75" i="3"/>
  <c r="R75" i="3"/>
  <c r="Q75" i="3"/>
  <c r="P75" i="3"/>
  <c r="O75" i="3"/>
  <c r="M75" i="3"/>
  <c r="L75" i="3"/>
  <c r="K75" i="3"/>
  <c r="J75" i="3"/>
  <c r="I75" i="3"/>
  <c r="H75" i="3"/>
  <c r="DJ74" i="3"/>
  <c r="DI74" i="3"/>
  <c r="DH74" i="3"/>
  <c r="DG74" i="3"/>
  <c r="DF74" i="3"/>
  <c r="DE74" i="3"/>
  <c r="DD74" i="3"/>
  <c r="DC74" i="3"/>
  <c r="DB74" i="3"/>
  <c r="DA74" i="3"/>
  <c r="CZ74" i="3"/>
  <c r="CY74" i="3"/>
  <c r="CX74" i="3"/>
  <c r="CW74" i="3"/>
  <c r="CV74" i="3"/>
  <c r="CU74" i="3"/>
  <c r="CT74" i="3"/>
  <c r="CS74" i="3"/>
  <c r="CR74" i="3"/>
  <c r="CO74" i="3"/>
  <c r="BR74" i="3"/>
  <c r="BQ74" i="3"/>
  <c r="BP74" i="3"/>
  <c r="BO74" i="3"/>
  <c r="BN74" i="3"/>
  <c r="BM74" i="3"/>
  <c r="BL74" i="3"/>
  <c r="BK74" i="3"/>
  <c r="BJ74" i="3"/>
  <c r="BI74" i="3"/>
  <c r="BH74" i="3"/>
  <c r="BG74" i="3"/>
  <c r="BF74" i="3"/>
  <c r="BE74" i="3"/>
  <c r="BD74" i="3"/>
  <c r="BC74" i="3"/>
  <c r="BB74" i="3"/>
  <c r="BA74" i="3"/>
  <c r="AZ74" i="3"/>
  <c r="AW74" i="3"/>
  <c r="AC74" i="3" s="1"/>
  <c r="AA74" i="3"/>
  <c r="G74" i="3" s="1"/>
  <c r="DJ73" i="3"/>
  <c r="DI73" i="3"/>
  <c r="DH73" i="3"/>
  <c r="DG73" i="3"/>
  <c r="DF73" i="3"/>
  <c r="DE73" i="3"/>
  <c r="DD73" i="3"/>
  <c r="DC73" i="3"/>
  <c r="DB73" i="3"/>
  <c r="DA73" i="3"/>
  <c r="CZ73" i="3"/>
  <c r="CY73" i="3"/>
  <c r="CX73" i="3"/>
  <c r="CW73" i="3"/>
  <c r="CV73" i="3"/>
  <c r="CU73" i="3"/>
  <c r="CT73" i="3"/>
  <c r="CS73" i="3"/>
  <c r="CR73" i="3"/>
  <c r="BW73" i="3"/>
  <c r="BU73" i="3" s="1"/>
  <c r="BS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AZ73" i="3"/>
  <c r="AE73" i="3"/>
  <c r="AC73" i="3" s="1"/>
  <c r="AA73" i="3"/>
  <c r="G73" i="3" s="1"/>
  <c r="DK72" i="3"/>
  <c r="DJ72" i="3"/>
  <c r="DI72" i="3"/>
  <c r="DH72" i="3"/>
  <c r="DG72" i="3"/>
  <c r="DF72" i="3"/>
  <c r="DE72" i="3"/>
  <c r="DD72" i="3"/>
  <c r="DC72" i="3"/>
  <c r="DB72" i="3"/>
  <c r="DA72" i="3"/>
  <c r="CZ72" i="3"/>
  <c r="CY72" i="3"/>
  <c r="CX72" i="3"/>
  <c r="CW72" i="3"/>
  <c r="CV72" i="3"/>
  <c r="CU72" i="3"/>
  <c r="CT72" i="3"/>
  <c r="CS72" i="3"/>
  <c r="CR72" i="3"/>
  <c r="BU72" i="3"/>
  <c r="BS72" i="3"/>
  <c r="BR72" i="3"/>
  <c r="BQ72" i="3"/>
  <c r="BP72" i="3"/>
  <c r="BO72" i="3"/>
  <c r="BN72" i="3"/>
  <c r="BM72" i="3"/>
  <c r="BL72" i="3"/>
  <c r="BK72" i="3"/>
  <c r="BJ72" i="3"/>
  <c r="BI72" i="3"/>
  <c r="BH72" i="3"/>
  <c r="BG72" i="3"/>
  <c r="BF72" i="3"/>
  <c r="BE72" i="3"/>
  <c r="BD72" i="3"/>
  <c r="BC72" i="3"/>
  <c r="BB72" i="3"/>
  <c r="BA72" i="3"/>
  <c r="AZ72" i="3"/>
  <c r="AC72" i="3"/>
  <c r="G72" i="3"/>
  <c r="DK71" i="3"/>
  <c r="DJ71" i="3"/>
  <c r="DI71" i="3"/>
  <c r="DH71" i="3"/>
  <c r="DG71" i="3"/>
  <c r="DF71" i="3"/>
  <c r="DE71" i="3"/>
  <c r="DD71" i="3"/>
  <c r="DC71" i="3"/>
  <c r="DB71" i="3"/>
  <c r="DA71" i="3"/>
  <c r="CZ71" i="3"/>
  <c r="CY71" i="3"/>
  <c r="CX71" i="3"/>
  <c r="CW71" i="3"/>
  <c r="CV71" i="3"/>
  <c r="CU71" i="3"/>
  <c r="CT71" i="3"/>
  <c r="CS71" i="3"/>
  <c r="CR71" i="3"/>
  <c r="BU71" i="3"/>
  <c r="BS71" i="3"/>
  <c r="BR71" i="3"/>
  <c r="BQ71" i="3"/>
  <c r="BP71" i="3"/>
  <c r="BO71" i="3"/>
  <c r="BN71" i="3"/>
  <c r="BM71" i="3"/>
  <c r="BL71" i="3"/>
  <c r="BK71" i="3"/>
  <c r="BJ71" i="3"/>
  <c r="BI71" i="3"/>
  <c r="BH71" i="3"/>
  <c r="BG71" i="3"/>
  <c r="BF71" i="3"/>
  <c r="BE71" i="3"/>
  <c r="BD71" i="3"/>
  <c r="BC71" i="3"/>
  <c r="BB71" i="3"/>
  <c r="BA71" i="3"/>
  <c r="AZ71" i="3"/>
  <c r="AC71" i="3"/>
  <c r="G71" i="3"/>
  <c r="DK70" i="3"/>
  <c r="DJ70" i="3"/>
  <c r="DI70" i="3"/>
  <c r="DH70" i="3"/>
  <c r="DG70" i="3"/>
  <c r="DF70" i="3"/>
  <c r="DE70" i="3"/>
  <c r="DD70" i="3"/>
  <c r="DC70" i="3"/>
  <c r="DB70" i="3"/>
  <c r="DA70" i="3"/>
  <c r="CZ70" i="3"/>
  <c r="CY70" i="3"/>
  <c r="CX70" i="3"/>
  <c r="CW70" i="3"/>
  <c r="CV70" i="3"/>
  <c r="CU70" i="3"/>
  <c r="CT70" i="3"/>
  <c r="CS70" i="3"/>
  <c r="CR70" i="3"/>
  <c r="BU70" i="3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BA70" i="3"/>
  <c r="AZ70" i="3"/>
  <c r="AC70" i="3"/>
  <c r="G70" i="3"/>
  <c r="DK69" i="3"/>
  <c r="DJ69" i="3"/>
  <c r="DI69" i="3"/>
  <c r="DH69" i="3"/>
  <c r="DG69" i="3"/>
  <c r="DF69" i="3"/>
  <c r="DE69" i="3"/>
  <c r="DD69" i="3"/>
  <c r="DC69" i="3"/>
  <c r="DB69" i="3"/>
  <c r="DA69" i="3"/>
  <c r="CZ69" i="3"/>
  <c r="CY69" i="3"/>
  <c r="CX69" i="3"/>
  <c r="CW69" i="3"/>
  <c r="CV69" i="3"/>
  <c r="CU69" i="3"/>
  <c r="CT69" i="3"/>
  <c r="CS69" i="3"/>
  <c r="CR69" i="3"/>
  <c r="BU69" i="3"/>
  <c r="BS69" i="3"/>
  <c r="BR69" i="3"/>
  <c r="BQ69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AZ69" i="3"/>
  <c r="AE69" i="3"/>
  <c r="BA69" i="3" s="1"/>
  <c r="G69" i="3"/>
  <c r="DK68" i="3"/>
  <c r="DJ68" i="3"/>
  <c r="DI68" i="3"/>
  <c r="DH68" i="3"/>
  <c r="DG68" i="3"/>
  <c r="DF68" i="3"/>
  <c r="DE68" i="3"/>
  <c r="DD68" i="3"/>
  <c r="DC68" i="3"/>
  <c r="DB68" i="3"/>
  <c r="DA68" i="3"/>
  <c r="CZ68" i="3"/>
  <c r="CY68" i="3"/>
  <c r="CX68" i="3"/>
  <c r="CW68" i="3"/>
  <c r="CV68" i="3"/>
  <c r="CU68" i="3"/>
  <c r="CT68" i="3"/>
  <c r="CR68" i="3"/>
  <c r="BW68" i="3"/>
  <c r="CS68" i="3" s="1"/>
  <c r="BS68" i="3"/>
  <c r="BR68" i="3"/>
  <c r="BQ68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AZ68" i="3"/>
  <c r="AE68" i="3"/>
  <c r="BA68" i="3" s="1"/>
  <c r="AC68" i="3"/>
  <c r="G68" i="3"/>
  <c r="DK67" i="3"/>
  <c r="CQ67" i="3" s="1"/>
  <c r="BU67" i="3"/>
  <c r="BS67" i="3"/>
  <c r="AY67" i="3" s="1"/>
  <c r="AC67" i="3"/>
  <c r="G67" i="3"/>
  <c r="DK66" i="3"/>
  <c r="DJ66" i="3"/>
  <c r="DI66" i="3"/>
  <c r="DH66" i="3"/>
  <c r="DG66" i="3"/>
  <c r="DF66" i="3"/>
  <c r="DE66" i="3"/>
  <c r="DD66" i="3"/>
  <c r="DC66" i="3"/>
  <c r="DB66" i="3"/>
  <c r="DA66" i="3"/>
  <c r="CZ66" i="3"/>
  <c r="CY66" i="3"/>
  <c r="CX66" i="3"/>
  <c r="CW66" i="3"/>
  <c r="CV66" i="3"/>
  <c r="CU66" i="3"/>
  <c r="CT66" i="3"/>
  <c r="CS66" i="3"/>
  <c r="CR66" i="3"/>
  <c r="BU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BA66" i="3"/>
  <c r="AZ66" i="3"/>
  <c r="AC66" i="3"/>
  <c r="G66" i="3"/>
  <c r="DK65" i="3"/>
  <c r="DJ65" i="3"/>
  <c r="DI65" i="3"/>
  <c r="DH65" i="3"/>
  <c r="DG65" i="3"/>
  <c r="DF65" i="3"/>
  <c r="DE65" i="3"/>
  <c r="DD65" i="3"/>
  <c r="DC65" i="3"/>
  <c r="DB65" i="3"/>
  <c r="DA65" i="3"/>
  <c r="CZ65" i="3"/>
  <c r="CY65" i="3"/>
  <c r="CX65" i="3"/>
  <c r="CW65" i="3"/>
  <c r="CV65" i="3"/>
  <c r="CU65" i="3"/>
  <c r="CT65" i="3"/>
  <c r="CR65" i="3"/>
  <c r="BW65" i="3"/>
  <c r="BU65" i="3" s="1"/>
  <c r="BS65" i="3"/>
  <c r="BR65" i="3"/>
  <c r="BQ65" i="3"/>
  <c r="BP65" i="3"/>
  <c r="BO65" i="3"/>
  <c r="BN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AZ65" i="3"/>
  <c r="AE65" i="3"/>
  <c r="G65" i="3"/>
  <c r="DK64" i="3"/>
  <c r="DJ64" i="3"/>
  <c r="DI64" i="3"/>
  <c r="DH64" i="3"/>
  <c r="DG64" i="3"/>
  <c r="DF64" i="3"/>
  <c r="DE64" i="3"/>
  <c r="DD64" i="3"/>
  <c r="DC64" i="3"/>
  <c r="DB64" i="3"/>
  <c r="DA64" i="3"/>
  <c r="CZ64" i="3"/>
  <c r="CY64" i="3"/>
  <c r="CX64" i="3"/>
  <c r="CW64" i="3"/>
  <c r="CV64" i="3"/>
  <c r="CU64" i="3"/>
  <c r="CT64" i="3"/>
  <c r="CR64" i="3"/>
  <c r="BW64" i="3"/>
  <c r="BU64" i="3" s="1"/>
  <c r="BS64" i="3"/>
  <c r="BR64" i="3"/>
  <c r="BQ64" i="3"/>
  <c r="BP64" i="3"/>
  <c r="BO64" i="3"/>
  <c r="BN64" i="3"/>
  <c r="BM64" i="3"/>
  <c r="BL64" i="3"/>
  <c r="BK64" i="3"/>
  <c r="BJ64" i="3"/>
  <c r="BI64" i="3"/>
  <c r="BH64" i="3"/>
  <c r="BG64" i="3"/>
  <c r="BF64" i="3"/>
  <c r="BE64" i="3"/>
  <c r="BD64" i="3"/>
  <c r="BC64" i="3"/>
  <c r="BB64" i="3"/>
  <c r="BA64" i="3"/>
  <c r="AZ64" i="3"/>
  <c r="AE64" i="3"/>
  <c r="AC64" i="3" s="1"/>
  <c r="G64" i="3"/>
  <c r="DJ63" i="3"/>
  <c r="DI63" i="3"/>
  <c r="DH63" i="3"/>
  <c r="DG63" i="3"/>
  <c r="DE63" i="3"/>
  <c r="DD63" i="3"/>
  <c r="DC63" i="3"/>
  <c r="DB63" i="3"/>
  <c r="DA63" i="3"/>
  <c r="CZ63" i="3"/>
  <c r="CY63" i="3"/>
  <c r="CX63" i="3"/>
  <c r="CW63" i="3"/>
  <c r="CV63" i="3"/>
  <c r="CU63" i="3"/>
  <c r="CT63" i="3"/>
  <c r="CS63" i="3"/>
  <c r="CR63" i="3"/>
  <c r="CO63" i="3"/>
  <c r="CJ63" i="3"/>
  <c r="DF63" i="3" s="1"/>
  <c r="BR63" i="3"/>
  <c r="BQ63" i="3"/>
  <c r="BP63" i="3"/>
  <c r="BO63" i="3"/>
  <c r="BM63" i="3"/>
  <c r="BL63" i="3"/>
  <c r="BK63" i="3"/>
  <c r="BJ63" i="3"/>
  <c r="BI63" i="3"/>
  <c r="BH63" i="3"/>
  <c r="BG63" i="3"/>
  <c r="BF63" i="3"/>
  <c r="BE63" i="3"/>
  <c r="BD63" i="3"/>
  <c r="BC63" i="3"/>
  <c r="BB63" i="3"/>
  <c r="BA63" i="3"/>
  <c r="AZ63" i="3"/>
  <c r="AW63" i="3"/>
  <c r="AR63" i="3"/>
  <c r="BN63" i="3" s="1"/>
  <c r="AA63" i="3"/>
  <c r="DK62" i="3"/>
  <c r="DJ62" i="3"/>
  <c r="DI62" i="3"/>
  <c r="DH62" i="3"/>
  <c r="DG62" i="3"/>
  <c r="DF62" i="3"/>
  <c r="DE62" i="3"/>
  <c r="DD62" i="3"/>
  <c r="DC62" i="3"/>
  <c r="DB62" i="3"/>
  <c r="DA62" i="3"/>
  <c r="CZ62" i="3"/>
  <c r="CY62" i="3"/>
  <c r="CX62" i="3"/>
  <c r="CW62" i="3"/>
  <c r="CV62" i="3"/>
  <c r="CU62" i="3"/>
  <c r="CT62" i="3"/>
  <c r="CS62" i="3"/>
  <c r="CR62" i="3"/>
  <c r="BU62" i="3"/>
  <c r="BS62" i="3"/>
  <c r="BR62" i="3"/>
  <c r="BQ62" i="3"/>
  <c r="BP62" i="3"/>
  <c r="BO62" i="3"/>
  <c r="BN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AZ62" i="3"/>
  <c r="AE62" i="3"/>
  <c r="AC62" i="3" s="1"/>
  <c r="G62" i="3"/>
  <c r="DJ61" i="3"/>
  <c r="DI61" i="3"/>
  <c r="DH61" i="3"/>
  <c r="DG61" i="3"/>
  <c r="DE61" i="3"/>
  <c r="DD61" i="3"/>
  <c r="DC61" i="3"/>
  <c r="DB61" i="3"/>
  <c r="DA61" i="3"/>
  <c r="CZ61" i="3"/>
  <c r="CY61" i="3"/>
  <c r="CX61" i="3"/>
  <c r="CW61" i="3"/>
  <c r="CV61" i="3"/>
  <c r="CU61" i="3"/>
  <c r="CT61" i="3"/>
  <c r="CS61" i="3"/>
  <c r="CR61" i="3"/>
  <c r="CJ61" i="3"/>
  <c r="DF61" i="3" s="1"/>
  <c r="BU61" i="3"/>
  <c r="BR61" i="3"/>
  <c r="BQ61" i="3"/>
  <c r="BP61" i="3"/>
  <c r="BO61" i="3"/>
  <c r="BM61" i="3"/>
  <c r="BL61" i="3"/>
  <c r="BK61" i="3"/>
  <c r="BJ61" i="3"/>
  <c r="BI61" i="3"/>
  <c r="BH61" i="3"/>
  <c r="BG61" i="3"/>
  <c r="BF61" i="3"/>
  <c r="BE61" i="3"/>
  <c r="BD61" i="3"/>
  <c r="BC61" i="3"/>
  <c r="BB61" i="3"/>
  <c r="BA61" i="3"/>
  <c r="AZ61" i="3"/>
  <c r="AR61" i="3"/>
  <c r="AC61" i="3" s="1"/>
  <c r="AA61" i="3"/>
  <c r="G61" i="3" s="1"/>
  <c r="DJ60" i="3"/>
  <c r="DI60" i="3"/>
  <c r="DH60" i="3"/>
  <c r="DG60" i="3"/>
  <c r="DE60" i="3"/>
  <c r="DD60" i="3"/>
  <c r="DC60" i="3"/>
  <c r="DB60" i="3"/>
  <c r="DA60" i="3"/>
  <c r="CZ60" i="3"/>
  <c r="CY60" i="3"/>
  <c r="CX60" i="3"/>
  <c r="CW60" i="3"/>
  <c r="CV60" i="3"/>
  <c r="CU60" i="3"/>
  <c r="CT60" i="3"/>
  <c r="CS60" i="3"/>
  <c r="CR60" i="3"/>
  <c r="CO60" i="3"/>
  <c r="CJ60" i="3" s="1"/>
  <c r="BU60" i="3" s="1"/>
  <c r="BR60" i="3"/>
  <c r="BQ60" i="3"/>
  <c r="BP60" i="3"/>
  <c r="BO60" i="3"/>
  <c r="BM60" i="3"/>
  <c r="BL60" i="3"/>
  <c r="BK60" i="3"/>
  <c r="BJ60" i="3"/>
  <c r="BI60" i="3"/>
  <c r="BH60" i="3"/>
  <c r="BG60" i="3"/>
  <c r="BF60" i="3"/>
  <c r="BE60" i="3"/>
  <c r="BD60" i="3"/>
  <c r="BC60" i="3"/>
  <c r="BB60" i="3"/>
  <c r="BA60" i="3"/>
  <c r="AZ60" i="3"/>
  <c r="AW60" i="3"/>
  <c r="AR60" i="3"/>
  <c r="AA60" i="3"/>
  <c r="BS60" i="3" s="1"/>
  <c r="V60" i="3"/>
  <c r="DJ59" i="3"/>
  <c r="DI59" i="3"/>
  <c r="DH59" i="3"/>
  <c r="DG59" i="3"/>
  <c r="DF59" i="3"/>
  <c r="DE59" i="3"/>
  <c r="DD59" i="3"/>
  <c r="DC59" i="3"/>
  <c r="DB59" i="3"/>
  <c r="DA59" i="3"/>
  <c r="CZ59" i="3"/>
  <c r="CY59" i="3"/>
  <c r="CX59" i="3"/>
  <c r="CW59" i="3"/>
  <c r="CV59" i="3"/>
  <c r="CU59" i="3"/>
  <c r="CT59" i="3"/>
  <c r="CS59" i="3"/>
  <c r="CR59" i="3"/>
  <c r="CG59" i="3"/>
  <c r="BU59" i="3"/>
  <c r="BS59" i="3"/>
  <c r="BR59" i="3"/>
  <c r="BQ59" i="3"/>
  <c r="BP59" i="3"/>
  <c r="BO59" i="3"/>
  <c r="BN59" i="3"/>
  <c r="BM59" i="3"/>
  <c r="BL59" i="3"/>
  <c r="BJ59" i="3"/>
  <c r="BI59" i="3"/>
  <c r="BH59" i="3"/>
  <c r="BG59" i="3"/>
  <c r="BF59" i="3"/>
  <c r="BE59" i="3"/>
  <c r="BD59" i="3"/>
  <c r="BC59" i="3"/>
  <c r="BB59" i="3"/>
  <c r="BA59" i="3"/>
  <c r="AZ59" i="3"/>
  <c r="AO59" i="3"/>
  <c r="AC59" i="3"/>
  <c r="AA59" i="3"/>
  <c r="DK59" i="3" s="1"/>
  <c r="S59" i="3"/>
  <c r="DK58" i="3"/>
  <c r="DJ58" i="3"/>
  <c r="DI58" i="3"/>
  <c r="DH58" i="3"/>
  <c r="DG58" i="3"/>
  <c r="DE58" i="3"/>
  <c r="DD58" i="3"/>
  <c r="DC58" i="3"/>
  <c r="DB58" i="3"/>
  <c r="DA58" i="3"/>
  <c r="CZ58" i="3"/>
  <c r="CY58" i="3"/>
  <c r="CX58" i="3"/>
  <c r="CW58" i="3"/>
  <c r="CV58" i="3"/>
  <c r="CU58" i="3"/>
  <c r="CT58" i="3"/>
  <c r="CS58" i="3"/>
  <c r="CR58" i="3"/>
  <c r="CJ58" i="3"/>
  <c r="BU58" i="3" s="1"/>
  <c r="BS58" i="3"/>
  <c r="BR58" i="3"/>
  <c r="BQ58" i="3"/>
  <c r="BP58" i="3"/>
  <c r="BO58" i="3"/>
  <c r="BM58" i="3"/>
  <c r="BL58" i="3"/>
  <c r="BK58" i="3"/>
  <c r="BJ58" i="3"/>
  <c r="BI58" i="3"/>
  <c r="BH58" i="3"/>
  <c r="BG58" i="3"/>
  <c r="BF58" i="3"/>
  <c r="BE58" i="3"/>
  <c r="BD58" i="3"/>
  <c r="BC58" i="3"/>
  <c r="BB58" i="3"/>
  <c r="BA58" i="3"/>
  <c r="AZ58" i="3"/>
  <c r="AR58" i="3"/>
  <c r="AC58" i="3" s="1"/>
  <c r="V58" i="3"/>
  <c r="G58" i="3" s="1"/>
  <c r="DJ57" i="3"/>
  <c r="DI57" i="3"/>
  <c r="DH57" i="3"/>
  <c r="DG57" i="3"/>
  <c r="DE57" i="3"/>
  <c r="DD57" i="3"/>
  <c r="DC57" i="3"/>
  <c r="DB57" i="3"/>
  <c r="DA57" i="3"/>
  <c r="CZ57" i="3"/>
  <c r="CY57" i="3"/>
  <c r="CX57" i="3"/>
  <c r="CW57" i="3"/>
  <c r="CV57" i="3"/>
  <c r="CU57" i="3"/>
  <c r="CT57" i="3"/>
  <c r="CR57" i="3"/>
  <c r="BW57" i="3"/>
  <c r="CS57" i="3" s="1"/>
  <c r="BR57" i="3"/>
  <c r="BQ57" i="3"/>
  <c r="BP57" i="3"/>
  <c r="BO57" i="3"/>
  <c r="BM57" i="3"/>
  <c r="BL57" i="3"/>
  <c r="BK57" i="3"/>
  <c r="BJ57" i="3"/>
  <c r="BI57" i="3"/>
  <c r="BH57" i="3"/>
  <c r="BG57" i="3"/>
  <c r="BF57" i="3"/>
  <c r="BE57" i="3"/>
  <c r="BD57" i="3"/>
  <c r="BC57" i="3"/>
  <c r="BB57" i="3"/>
  <c r="AZ57" i="3"/>
  <c r="AR57" i="3"/>
  <c r="AE57" i="3"/>
  <c r="AA57" i="3"/>
  <c r="DK57" i="3" s="1"/>
  <c r="V57" i="3"/>
  <c r="G57" i="3"/>
  <c r="DJ56" i="3"/>
  <c r="DI56" i="3"/>
  <c r="DH56" i="3"/>
  <c r="DG56" i="3"/>
  <c r="DF56" i="3"/>
  <c r="DE56" i="3"/>
  <c r="DD56" i="3"/>
  <c r="DC56" i="3"/>
  <c r="DB56" i="3"/>
  <c r="DA56" i="3"/>
  <c r="CZ56" i="3"/>
  <c r="CY56" i="3"/>
  <c r="CX56" i="3"/>
  <c r="CW56" i="3"/>
  <c r="CV56" i="3"/>
  <c r="CU56" i="3"/>
  <c r="CT56" i="3"/>
  <c r="CS56" i="3"/>
  <c r="CR56" i="3"/>
  <c r="CO56" i="3"/>
  <c r="BU56" i="3" s="1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Z56" i="3"/>
  <c r="AW56" i="3"/>
  <c r="AC56" i="3" s="1"/>
  <c r="AA56" i="3"/>
  <c r="DK55" i="3"/>
  <c r="DJ55" i="3"/>
  <c r="DI55" i="3"/>
  <c r="DH55" i="3"/>
  <c r="DG55" i="3"/>
  <c r="DF55" i="3"/>
  <c r="DE55" i="3"/>
  <c r="DD55" i="3"/>
  <c r="DC55" i="3"/>
  <c r="DB55" i="3"/>
  <c r="DA55" i="3"/>
  <c r="CZ55" i="3"/>
  <c r="CY55" i="3"/>
  <c r="CX55" i="3"/>
  <c r="CW55" i="3"/>
  <c r="CV55" i="3"/>
  <c r="CU55" i="3"/>
  <c r="CT55" i="3"/>
  <c r="CS55" i="3"/>
  <c r="CR55" i="3"/>
  <c r="BU55" i="3"/>
  <c r="BT55" i="3"/>
  <c r="CP55" i="3" s="1"/>
  <c r="BR55" i="3"/>
  <c r="BQ55" i="3"/>
  <c r="BP55" i="3"/>
  <c r="BO55" i="3"/>
  <c r="BN55" i="3"/>
  <c r="BM55" i="3"/>
  <c r="BL55" i="3"/>
  <c r="BK55" i="3"/>
  <c r="BJ55" i="3"/>
  <c r="BI55" i="3"/>
  <c r="BH55" i="3"/>
  <c r="BG55" i="3"/>
  <c r="BF55" i="3"/>
  <c r="BE55" i="3"/>
  <c r="BD55" i="3"/>
  <c r="BC55" i="3"/>
  <c r="BB55" i="3"/>
  <c r="BA55" i="3"/>
  <c r="AZ55" i="3"/>
  <c r="AC55" i="3"/>
  <c r="AB55" i="3" s="1"/>
  <c r="AX55" i="3" s="1"/>
  <c r="AA55" i="3"/>
  <c r="G55" i="3" s="1"/>
  <c r="DJ54" i="3"/>
  <c r="DI54" i="3"/>
  <c r="DH54" i="3"/>
  <c r="DG54" i="3"/>
  <c r="DF54" i="3"/>
  <c r="DE54" i="3"/>
  <c r="DD54" i="3"/>
  <c r="DC54" i="3"/>
  <c r="DB54" i="3"/>
  <c r="DA54" i="3"/>
  <c r="CZ54" i="3"/>
  <c r="CY54" i="3"/>
  <c r="CX54" i="3"/>
  <c r="CW54" i="3"/>
  <c r="CV54" i="3"/>
  <c r="CU54" i="3"/>
  <c r="CT54" i="3"/>
  <c r="CR54" i="3"/>
  <c r="BW54" i="3"/>
  <c r="BR54" i="3"/>
  <c r="BQ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AZ54" i="3"/>
  <c r="AW54" i="3"/>
  <c r="AE54" i="3"/>
  <c r="AC54" i="3" s="1"/>
  <c r="AA54" i="3"/>
  <c r="CN53" i="3"/>
  <c r="CM53" i="3"/>
  <c r="CL53" i="3"/>
  <c r="CK53" i="3"/>
  <c r="CI53" i="3"/>
  <c r="CH53" i="3"/>
  <c r="CF53" i="3"/>
  <c r="CE53" i="3"/>
  <c r="CD53" i="3"/>
  <c r="CC53" i="3"/>
  <c r="CB53" i="3"/>
  <c r="CA53" i="3"/>
  <c r="BZ53" i="3"/>
  <c r="BV53" i="3"/>
  <c r="AV53" i="3"/>
  <c r="AU53" i="3"/>
  <c r="AT53" i="3"/>
  <c r="AS53" i="3"/>
  <c r="AQ53" i="3"/>
  <c r="AP53" i="3"/>
  <c r="AN53" i="3"/>
  <c r="AM53" i="3"/>
  <c r="AL53" i="3"/>
  <c r="AK53" i="3"/>
  <c r="AJ53" i="3"/>
  <c r="AI53" i="3"/>
  <c r="AH53" i="3"/>
  <c r="AD53" i="3"/>
  <c r="Z53" i="3"/>
  <c r="Y53" i="3"/>
  <c r="W53" i="3"/>
  <c r="U53" i="3"/>
  <c r="T53" i="3"/>
  <c r="R53" i="3"/>
  <c r="Q53" i="3"/>
  <c r="P53" i="3"/>
  <c r="O53" i="3"/>
  <c r="M53" i="3"/>
  <c r="L53" i="3"/>
  <c r="J53" i="3"/>
  <c r="H53" i="3"/>
  <c r="DJ52" i="3"/>
  <c r="DI52" i="3"/>
  <c r="DH52" i="3"/>
  <c r="DG52" i="3"/>
  <c r="DF52" i="3"/>
  <c r="DE52" i="3"/>
  <c r="DD52" i="3"/>
  <c r="DC52" i="3"/>
  <c r="DB52" i="3"/>
  <c r="DA52" i="3"/>
  <c r="CZ52" i="3"/>
  <c r="CY52" i="3"/>
  <c r="CX52" i="3"/>
  <c r="CW52" i="3"/>
  <c r="CV52" i="3"/>
  <c r="CU52" i="3"/>
  <c r="CT52" i="3"/>
  <c r="CS52" i="3"/>
  <c r="CR52" i="3"/>
  <c r="CO52" i="3"/>
  <c r="BU52" i="3" s="1"/>
  <c r="BR52" i="3"/>
  <c r="BQ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B52" i="3"/>
  <c r="BA52" i="3"/>
  <c r="AZ52" i="3"/>
  <c r="AW52" i="3"/>
  <c r="BS52" i="3" s="1"/>
  <c r="G52" i="3"/>
  <c r="DK51" i="3"/>
  <c r="DJ51" i="3"/>
  <c r="DI51" i="3"/>
  <c r="DH51" i="3"/>
  <c r="DG51" i="3"/>
  <c r="DF51" i="3"/>
  <c r="DE51" i="3"/>
  <c r="DD51" i="3"/>
  <c r="DC51" i="3"/>
  <c r="DB51" i="3"/>
  <c r="DA51" i="3"/>
  <c r="CZ51" i="3"/>
  <c r="CY51" i="3"/>
  <c r="CX51" i="3"/>
  <c r="CW51" i="3"/>
  <c r="CV51" i="3"/>
  <c r="CT51" i="3"/>
  <c r="CR51" i="3"/>
  <c r="BW51" i="3"/>
  <c r="BY51" i="3" s="1"/>
  <c r="BU51" i="3" s="1"/>
  <c r="BS51" i="3"/>
  <c r="BR51" i="3"/>
  <c r="BQ51" i="3"/>
  <c r="BP51" i="3"/>
  <c r="BO51" i="3"/>
  <c r="BN51" i="3"/>
  <c r="BM51" i="3"/>
  <c r="BL51" i="3"/>
  <c r="BK51" i="3"/>
  <c r="BJ51" i="3"/>
  <c r="BI51" i="3"/>
  <c r="BH51" i="3"/>
  <c r="BG51" i="3"/>
  <c r="BF51" i="3"/>
  <c r="BE51" i="3"/>
  <c r="BD51" i="3"/>
  <c r="BB51" i="3"/>
  <c r="AZ51" i="3"/>
  <c r="AG51" i="3"/>
  <c r="AE51" i="3"/>
  <c r="BA51" i="3" s="1"/>
  <c r="K51" i="3"/>
  <c r="K53" i="3" s="1"/>
  <c r="DK50" i="3"/>
  <c r="DJ50" i="3"/>
  <c r="DI50" i="3"/>
  <c r="DH50" i="3"/>
  <c r="DG50" i="3"/>
  <c r="DF50" i="3"/>
  <c r="DE50" i="3"/>
  <c r="DD50" i="3"/>
  <c r="DC50" i="3"/>
  <c r="DB50" i="3"/>
  <c r="DA50" i="3"/>
  <c r="CZ50" i="3"/>
  <c r="CY50" i="3"/>
  <c r="CX50" i="3"/>
  <c r="CW50" i="3"/>
  <c r="CV50" i="3"/>
  <c r="CU50" i="3"/>
  <c r="CT50" i="3"/>
  <c r="CS50" i="3"/>
  <c r="CR50" i="3"/>
  <c r="BW50" i="3"/>
  <c r="BU50" i="3"/>
  <c r="BT50" i="3" s="1"/>
  <c r="CP50" i="3" s="1"/>
  <c r="BS50" i="3"/>
  <c r="BR50" i="3"/>
  <c r="BQ50" i="3"/>
  <c r="BP50" i="3"/>
  <c r="BO50" i="3"/>
  <c r="BN50" i="3"/>
  <c r="BM50" i="3"/>
  <c r="BL50" i="3"/>
  <c r="BK50" i="3"/>
  <c r="BJ50" i="3"/>
  <c r="BI50" i="3"/>
  <c r="BH50" i="3"/>
  <c r="BG50" i="3"/>
  <c r="BF50" i="3"/>
  <c r="BE50" i="3"/>
  <c r="BD50" i="3"/>
  <c r="BC50" i="3"/>
  <c r="AZ50" i="3"/>
  <c r="AF50" i="3"/>
  <c r="BB50" i="3" s="1"/>
  <c r="AE50" i="3"/>
  <c r="G50" i="3"/>
  <c r="DK49" i="3"/>
  <c r="DJ49" i="3"/>
  <c r="DI49" i="3"/>
  <c r="DH49" i="3"/>
  <c r="DG49" i="3"/>
  <c r="DF49" i="3"/>
  <c r="DE49" i="3"/>
  <c r="DD49" i="3"/>
  <c r="DC49" i="3"/>
  <c r="DB49" i="3"/>
  <c r="DA49" i="3"/>
  <c r="CZ49" i="3"/>
  <c r="CY49" i="3"/>
  <c r="CX49" i="3"/>
  <c r="CW49" i="3"/>
  <c r="CV49" i="3"/>
  <c r="CT49" i="3"/>
  <c r="CS49" i="3"/>
  <c r="CR49" i="3"/>
  <c r="BU49" i="3"/>
  <c r="BS49" i="3"/>
  <c r="BR49" i="3"/>
  <c r="BQ49" i="3"/>
  <c r="BP49" i="3"/>
  <c r="BO49" i="3"/>
  <c r="BN49" i="3"/>
  <c r="BM49" i="3"/>
  <c r="BL49" i="3"/>
  <c r="BK49" i="3"/>
  <c r="BJ49" i="3"/>
  <c r="BI49" i="3"/>
  <c r="BH49" i="3"/>
  <c r="BG49" i="3"/>
  <c r="BF49" i="3"/>
  <c r="BE49" i="3"/>
  <c r="BD49" i="3"/>
  <c r="BC49" i="3"/>
  <c r="BB49" i="3"/>
  <c r="BA49" i="3"/>
  <c r="AZ49" i="3"/>
  <c r="AC49" i="3"/>
  <c r="K49" i="3"/>
  <c r="G49" i="3"/>
  <c r="DK48" i="3"/>
  <c r="DJ48" i="3"/>
  <c r="DI48" i="3"/>
  <c r="DH48" i="3"/>
  <c r="DG48" i="3"/>
  <c r="DF48" i="3"/>
  <c r="DE48" i="3"/>
  <c r="DD48" i="3"/>
  <c r="DC48" i="3"/>
  <c r="DB48" i="3"/>
  <c r="DA48" i="3"/>
  <c r="CZ48" i="3"/>
  <c r="CY48" i="3"/>
  <c r="CX48" i="3"/>
  <c r="CW48" i="3"/>
  <c r="CV48" i="3"/>
  <c r="CU48" i="3"/>
  <c r="CS48" i="3"/>
  <c r="CR48" i="3"/>
  <c r="BX48" i="3"/>
  <c r="CT48" i="3" s="1"/>
  <c r="BU48" i="3"/>
  <c r="BS48" i="3"/>
  <c r="BR48" i="3"/>
  <c r="BQ48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C48" i="3"/>
  <c r="BA48" i="3"/>
  <c r="AZ48" i="3"/>
  <c r="AF48" i="3"/>
  <c r="BB48" i="3" s="1"/>
  <c r="G48" i="3"/>
  <c r="DJ47" i="3"/>
  <c r="DI47" i="3"/>
  <c r="DH47" i="3"/>
  <c r="DG47" i="3"/>
  <c r="DF47" i="3"/>
  <c r="DE47" i="3"/>
  <c r="DD47" i="3"/>
  <c r="DC47" i="3"/>
  <c r="DB47" i="3"/>
  <c r="DA47" i="3"/>
  <c r="CZ47" i="3"/>
  <c r="CY47" i="3"/>
  <c r="CX47" i="3"/>
  <c r="CW47" i="3"/>
  <c r="CV47" i="3"/>
  <c r="CU47" i="3"/>
  <c r="CT47" i="3"/>
  <c r="CS47" i="3"/>
  <c r="CR47" i="3"/>
  <c r="CO47" i="3"/>
  <c r="DK47" i="3" s="1"/>
  <c r="BR47" i="3"/>
  <c r="BQ47" i="3"/>
  <c r="BP47" i="3"/>
  <c r="BO47" i="3"/>
  <c r="BN47" i="3"/>
  <c r="BM47" i="3"/>
  <c r="BL47" i="3"/>
  <c r="BK47" i="3"/>
  <c r="BJ47" i="3"/>
  <c r="BI47" i="3"/>
  <c r="BH47" i="3"/>
  <c r="BG47" i="3"/>
  <c r="BF47" i="3"/>
  <c r="BE47" i="3"/>
  <c r="BD47" i="3"/>
  <c r="BC47" i="3"/>
  <c r="BB47" i="3"/>
  <c r="BA47" i="3"/>
  <c r="AZ47" i="3"/>
  <c r="AW47" i="3"/>
  <c r="BS47" i="3" s="1"/>
  <c r="G47" i="3"/>
  <c r="DJ46" i="3"/>
  <c r="DI46" i="3"/>
  <c r="DH46" i="3"/>
  <c r="DG46" i="3"/>
  <c r="DF46" i="3"/>
  <c r="DE46" i="3"/>
  <c r="DD46" i="3"/>
  <c r="DC46" i="3"/>
  <c r="DB46" i="3"/>
  <c r="DA46" i="3"/>
  <c r="CZ46" i="3"/>
  <c r="CY46" i="3"/>
  <c r="CX46" i="3"/>
  <c r="CW46" i="3"/>
  <c r="CV46" i="3"/>
  <c r="CU46" i="3"/>
  <c r="CS46" i="3"/>
  <c r="CR46" i="3"/>
  <c r="BX46" i="3"/>
  <c r="BU46" i="3" s="1"/>
  <c r="BR46" i="3"/>
  <c r="BQ46" i="3"/>
  <c r="BP46" i="3"/>
  <c r="BO46" i="3"/>
  <c r="BN46" i="3"/>
  <c r="BM46" i="3"/>
  <c r="BL46" i="3"/>
  <c r="BK46" i="3"/>
  <c r="BJ46" i="3"/>
  <c r="BI46" i="3"/>
  <c r="BH46" i="3"/>
  <c r="BG46" i="3"/>
  <c r="BF46" i="3"/>
  <c r="BE46" i="3"/>
  <c r="BD46" i="3"/>
  <c r="BC46" i="3"/>
  <c r="BA46" i="3"/>
  <c r="AZ46" i="3"/>
  <c r="AF46" i="3"/>
  <c r="AC46" i="3" s="1"/>
  <c r="AA46" i="3"/>
  <c r="DK46" i="3" s="1"/>
  <c r="G46" i="3"/>
  <c r="DK45" i="3"/>
  <c r="DJ45" i="3"/>
  <c r="DI45" i="3"/>
  <c r="DH45" i="3"/>
  <c r="DG45" i="3"/>
  <c r="DF45" i="3"/>
  <c r="DE45" i="3"/>
  <c r="DD45" i="3"/>
  <c r="DC45" i="3"/>
  <c r="DB45" i="3"/>
  <c r="DA45" i="3"/>
  <c r="CZ45" i="3"/>
  <c r="CY45" i="3"/>
  <c r="CX45" i="3"/>
  <c r="CW45" i="3"/>
  <c r="CV45" i="3"/>
  <c r="CU45" i="3"/>
  <c r="CT45" i="3"/>
  <c r="CR45" i="3"/>
  <c r="BW45" i="3"/>
  <c r="BS45" i="3"/>
  <c r="BR45" i="3"/>
  <c r="BQ45" i="3"/>
  <c r="BP45" i="3"/>
  <c r="BO45" i="3"/>
  <c r="BM45" i="3"/>
  <c r="BL45" i="3"/>
  <c r="BK45" i="3"/>
  <c r="BJ45" i="3"/>
  <c r="BI45" i="3"/>
  <c r="BH45" i="3"/>
  <c r="BG45" i="3"/>
  <c r="BF45" i="3"/>
  <c r="BE45" i="3"/>
  <c r="BD45" i="3"/>
  <c r="BC45" i="3"/>
  <c r="BB45" i="3"/>
  <c r="AZ45" i="3"/>
  <c r="AR45" i="3"/>
  <c r="BN45" i="3" s="1"/>
  <c r="AE45" i="3"/>
  <c r="AC45" i="3" s="1"/>
  <c r="AB45" i="3" s="1"/>
  <c r="AX45" i="3" s="1"/>
  <c r="G45" i="3"/>
  <c r="DK44" i="3"/>
  <c r="DJ44" i="3"/>
  <c r="DI44" i="3"/>
  <c r="DH44" i="3"/>
  <c r="DG44" i="3"/>
  <c r="DF44" i="3"/>
  <c r="DE44" i="3"/>
  <c r="DD44" i="3"/>
  <c r="DC44" i="3"/>
  <c r="DB44" i="3"/>
  <c r="DA44" i="3"/>
  <c r="CZ44" i="3"/>
  <c r="CY44" i="3"/>
  <c r="CX44" i="3"/>
  <c r="CW44" i="3"/>
  <c r="CV44" i="3"/>
  <c r="CU44" i="3"/>
  <c r="CT44" i="3"/>
  <c r="CR44" i="3"/>
  <c r="BW44" i="3"/>
  <c r="BU44" i="3" s="1"/>
  <c r="BS44" i="3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AZ44" i="3"/>
  <c r="AE44" i="3"/>
  <c r="AC44" i="3" s="1"/>
  <c r="I44" i="3"/>
  <c r="G44" i="3" s="1"/>
  <c r="DK43" i="3"/>
  <c r="DJ43" i="3"/>
  <c r="DI43" i="3"/>
  <c r="DH43" i="3"/>
  <c r="DG43" i="3"/>
  <c r="DF43" i="3"/>
  <c r="DE43" i="3"/>
  <c r="DD43" i="3"/>
  <c r="DB43" i="3"/>
  <c r="DA43" i="3"/>
  <c r="CZ43" i="3"/>
  <c r="CY43" i="3"/>
  <c r="CX43" i="3"/>
  <c r="CW43" i="3"/>
  <c r="CV43" i="3"/>
  <c r="CU43" i="3"/>
  <c r="CT43" i="3"/>
  <c r="CS43" i="3"/>
  <c r="CR43" i="3"/>
  <c r="CG43" i="3"/>
  <c r="BS43" i="3"/>
  <c r="BR43" i="3"/>
  <c r="BQ43" i="3"/>
  <c r="BP43" i="3"/>
  <c r="BO43" i="3"/>
  <c r="BN43" i="3"/>
  <c r="BM43" i="3"/>
  <c r="BL43" i="3"/>
  <c r="BJ43" i="3"/>
  <c r="BI43" i="3"/>
  <c r="BH43" i="3"/>
  <c r="BG43" i="3"/>
  <c r="BF43" i="3"/>
  <c r="BE43" i="3"/>
  <c r="BD43" i="3"/>
  <c r="BC43" i="3"/>
  <c r="BB43" i="3"/>
  <c r="BA43" i="3"/>
  <c r="AZ43" i="3"/>
  <c r="AO43" i="3"/>
  <c r="AO53" i="3" s="1"/>
  <c r="S43" i="3"/>
  <c r="S53" i="3" s="1"/>
  <c r="G43" i="3"/>
  <c r="DJ42" i="3"/>
  <c r="DI42" i="3"/>
  <c r="DH42" i="3"/>
  <c r="DG42" i="3"/>
  <c r="DF42" i="3"/>
  <c r="DE42" i="3"/>
  <c r="DD42" i="3"/>
  <c r="DC42" i="3"/>
  <c r="DB42" i="3"/>
  <c r="DA42" i="3"/>
  <c r="CZ42" i="3"/>
  <c r="CY42" i="3"/>
  <c r="CX42" i="3"/>
  <c r="CW42" i="3"/>
  <c r="CV42" i="3"/>
  <c r="CU42" i="3"/>
  <c r="CT42" i="3"/>
  <c r="CS42" i="3"/>
  <c r="CR42" i="3"/>
  <c r="CO42" i="3"/>
  <c r="BU42" i="3" s="1"/>
  <c r="BT42" i="3" s="1"/>
  <c r="CP42" i="3" s="1"/>
  <c r="BS42" i="3"/>
  <c r="BR42" i="3"/>
  <c r="BQ42" i="3"/>
  <c r="BP42" i="3"/>
  <c r="BO42" i="3"/>
  <c r="BN42" i="3"/>
  <c r="BM42" i="3"/>
  <c r="BL42" i="3"/>
  <c r="BK42" i="3"/>
  <c r="BJ42" i="3"/>
  <c r="BI42" i="3"/>
  <c r="BH42" i="3"/>
  <c r="BG42" i="3"/>
  <c r="BF42" i="3"/>
  <c r="BE42" i="3"/>
  <c r="BD42" i="3"/>
  <c r="BC42" i="3"/>
  <c r="BB42" i="3"/>
  <c r="BA42" i="3"/>
  <c r="AZ42" i="3"/>
  <c r="AW42" i="3"/>
  <c r="AC42" i="3" s="1"/>
  <c r="G42" i="3"/>
  <c r="DK41" i="3"/>
  <c r="DJ41" i="3"/>
  <c r="DI41" i="3"/>
  <c r="DH41" i="3"/>
  <c r="DG41" i="3"/>
  <c r="DF41" i="3"/>
  <c r="DE41" i="3"/>
  <c r="DD41" i="3"/>
  <c r="DC41" i="3"/>
  <c r="DB41" i="3"/>
  <c r="DA41" i="3"/>
  <c r="CZ41" i="3"/>
  <c r="CY41" i="3"/>
  <c r="CX41" i="3"/>
  <c r="CW41" i="3"/>
  <c r="CV41" i="3"/>
  <c r="CU41" i="3"/>
  <c r="CS41" i="3"/>
  <c r="CR41" i="3"/>
  <c r="BX41" i="3"/>
  <c r="BU41" i="3" s="1"/>
  <c r="BT41" i="3" s="1"/>
  <c r="CP41" i="3" s="1"/>
  <c r="BS41" i="3"/>
  <c r="BR41" i="3"/>
  <c r="BQ41" i="3"/>
  <c r="BP41" i="3"/>
  <c r="BO41" i="3"/>
  <c r="BN41" i="3"/>
  <c r="BM41" i="3"/>
  <c r="BL41" i="3"/>
  <c r="BK41" i="3"/>
  <c r="BJ41" i="3"/>
  <c r="BI41" i="3"/>
  <c r="BH41" i="3"/>
  <c r="BG41" i="3"/>
  <c r="BF41" i="3"/>
  <c r="BE41" i="3"/>
  <c r="BD41" i="3"/>
  <c r="BC41" i="3"/>
  <c r="BA41" i="3"/>
  <c r="AZ41" i="3"/>
  <c r="AF41" i="3"/>
  <c r="BB41" i="3" s="1"/>
  <c r="G41" i="3"/>
  <c r="DK40" i="3"/>
  <c r="CQ40" i="3" s="1"/>
  <c r="BU40" i="3"/>
  <c r="BS40" i="3"/>
  <c r="AY40" i="3" s="1"/>
  <c r="AC40" i="3"/>
  <c r="G40" i="3"/>
  <c r="DK39" i="3"/>
  <c r="DJ39" i="3"/>
  <c r="DI39" i="3"/>
  <c r="DH39" i="3"/>
  <c r="DG39" i="3"/>
  <c r="DF39" i="3"/>
  <c r="DE39" i="3"/>
  <c r="DD39" i="3"/>
  <c r="DC39" i="3"/>
  <c r="DB39" i="3"/>
  <c r="DA39" i="3"/>
  <c r="CZ39" i="3"/>
  <c r="CY39" i="3"/>
  <c r="CX39" i="3"/>
  <c r="CW39" i="3"/>
  <c r="CV39" i="3"/>
  <c r="CU39" i="3"/>
  <c r="CS39" i="3"/>
  <c r="CR39" i="3"/>
  <c r="BX39" i="3"/>
  <c r="BU39" i="3" s="1"/>
  <c r="BS39" i="3"/>
  <c r="BR39" i="3"/>
  <c r="BQ39" i="3"/>
  <c r="BP39" i="3"/>
  <c r="BO39" i="3"/>
  <c r="BN39" i="3"/>
  <c r="BM39" i="3"/>
  <c r="BL39" i="3"/>
  <c r="BK39" i="3"/>
  <c r="BJ39" i="3"/>
  <c r="BI39" i="3"/>
  <c r="BH39" i="3"/>
  <c r="BG39" i="3"/>
  <c r="BF39" i="3"/>
  <c r="BE39" i="3"/>
  <c r="BD39" i="3"/>
  <c r="BC39" i="3"/>
  <c r="BA39" i="3"/>
  <c r="AZ39" i="3"/>
  <c r="AF39" i="3"/>
  <c r="AC39" i="3" s="1"/>
  <c r="AB39" i="3" s="1"/>
  <c r="AX39" i="3" s="1"/>
  <c r="G39" i="3"/>
  <c r="DK38" i="3"/>
  <c r="DJ38" i="3"/>
  <c r="DI38" i="3"/>
  <c r="DH38" i="3"/>
  <c r="DG38" i="3"/>
  <c r="DE38" i="3"/>
  <c r="DD38" i="3"/>
  <c r="DC38" i="3"/>
  <c r="DB38" i="3"/>
  <c r="DA38" i="3"/>
  <c r="CZ38" i="3"/>
  <c r="CY38" i="3"/>
  <c r="CX38" i="3"/>
  <c r="CW38" i="3"/>
  <c r="CV38" i="3"/>
  <c r="CU38" i="3"/>
  <c r="CS38" i="3"/>
  <c r="CR38" i="3"/>
  <c r="BX38" i="3"/>
  <c r="CT38" i="3" s="1"/>
  <c r="BS38" i="3"/>
  <c r="BR38" i="3"/>
  <c r="BQ38" i="3"/>
  <c r="BP38" i="3"/>
  <c r="BO38" i="3"/>
  <c r="BM38" i="3"/>
  <c r="BL38" i="3"/>
  <c r="BK38" i="3"/>
  <c r="BJ38" i="3"/>
  <c r="BI38" i="3"/>
  <c r="BH38" i="3"/>
  <c r="BG38" i="3"/>
  <c r="BF38" i="3"/>
  <c r="BE38" i="3"/>
  <c r="BD38" i="3"/>
  <c r="BC38" i="3"/>
  <c r="BA38" i="3"/>
  <c r="AZ38" i="3"/>
  <c r="AF38" i="3"/>
  <c r="BB38" i="3" s="1"/>
  <c r="AC38" i="3"/>
  <c r="V38" i="3"/>
  <c r="G38" i="3" s="1"/>
  <c r="DK37" i="3"/>
  <c r="DJ37" i="3"/>
  <c r="DI37" i="3"/>
  <c r="DH37" i="3"/>
  <c r="DG37" i="3"/>
  <c r="DF37" i="3"/>
  <c r="DE37" i="3"/>
  <c r="DD37" i="3"/>
  <c r="DC37" i="3"/>
  <c r="DB37" i="3"/>
  <c r="DA37" i="3"/>
  <c r="CZ37" i="3"/>
  <c r="CY37" i="3"/>
  <c r="CX37" i="3"/>
  <c r="CW37" i="3"/>
  <c r="CV37" i="3"/>
  <c r="CU37" i="3"/>
  <c r="CT37" i="3"/>
  <c r="CS37" i="3"/>
  <c r="CR37" i="3"/>
  <c r="BX37" i="3"/>
  <c r="BU37" i="3"/>
  <c r="BS37" i="3"/>
  <c r="BR37" i="3"/>
  <c r="BQ37" i="3"/>
  <c r="BP37" i="3"/>
  <c r="BO37" i="3"/>
  <c r="BN37" i="3"/>
  <c r="BM37" i="3"/>
  <c r="BL37" i="3"/>
  <c r="BK37" i="3"/>
  <c r="BJ37" i="3"/>
  <c r="BI37" i="3"/>
  <c r="BH37" i="3"/>
  <c r="BG37" i="3"/>
  <c r="BF37" i="3"/>
  <c r="BE37" i="3"/>
  <c r="BD37" i="3"/>
  <c r="BC37" i="3"/>
  <c r="BA37" i="3"/>
  <c r="AZ37" i="3"/>
  <c r="AF37" i="3"/>
  <c r="BB37" i="3" s="1"/>
  <c r="V37" i="3"/>
  <c r="DK36" i="3"/>
  <c r="DJ36" i="3"/>
  <c r="DI36" i="3"/>
  <c r="DH36" i="3"/>
  <c r="DG36" i="3"/>
  <c r="DF36" i="3"/>
  <c r="DE36" i="3"/>
  <c r="DD36" i="3"/>
  <c r="DC36" i="3"/>
  <c r="DB36" i="3"/>
  <c r="DA36" i="3"/>
  <c r="CZ36" i="3"/>
  <c r="CY36" i="3"/>
  <c r="CX36" i="3"/>
  <c r="CW36" i="3"/>
  <c r="CV36" i="3"/>
  <c r="CU36" i="3"/>
  <c r="CT36" i="3"/>
  <c r="CS36" i="3"/>
  <c r="CR36" i="3"/>
  <c r="BW36" i="3"/>
  <c r="BU36" i="3" s="1"/>
  <c r="BS36" i="3"/>
  <c r="BR36" i="3"/>
  <c r="BQ36" i="3"/>
  <c r="BO36" i="3"/>
  <c r="BN36" i="3"/>
  <c r="BM36" i="3"/>
  <c r="BL36" i="3"/>
  <c r="BK36" i="3"/>
  <c r="BJ36" i="3"/>
  <c r="BI36" i="3"/>
  <c r="BH36" i="3"/>
  <c r="BG36" i="3"/>
  <c r="BF36" i="3"/>
  <c r="BE36" i="3"/>
  <c r="BD36" i="3"/>
  <c r="BC36" i="3"/>
  <c r="BB36" i="3"/>
  <c r="AZ36" i="3"/>
  <c r="AE36" i="3"/>
  <c r="AC36" i="3" s="1"/>
  <c r="X36" i="3"/>
  <c r="G36" i="3" s="1"/>
  <c r="DK35" i="3"/>
  <c r="DJ35" i="3"/>
  <c r="DI35" i="3"/>
  <c r="DH35" i="3"/>
  <c r="DG35" i="3"/>
  <c r="DF35" i="3"/>
  <c r="DE35" i="3"/>
  <c r="DD35" i="3"/>
  <c r="DC35" i="3"/>
  <c r="DB35" i="3"/>
  <c r="DA35" i="3"/>
  <c r="CZ35" i="3"/>
  <c r="CY35" i="3"/>
  <c r="CX35" i="3"/>
  <c r="CW35" i="3"/>
  <c r="CV35" i="3"/>
  <c r="CU35" i="3"/>
  <c r="CT35" i="3"/>
  <c r="CS35" i="3"/>
  <c r="CR35" i="3"/>
  <c r="BU35" i="3"/>
  <c r="BS35" i="3"/>
  <c r="BR35" i="3"/>
  <c r="BQ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B35" i="3"/>
  <c r="BA35" i="3"/>
  <c r="AZ35" i="3"/>
  <c r="AC35" i="3"/>
  <c r="G35" i="3"/>
  <c r="AB35" i="3" s="1"/>
  <c r="AX35" i="3" s="1"/>
  <c r="DJ34" i="3"/>
  <c r="DI34" i="3"/>
  <c r="DH34" i="3"/>
  <c r="DG34" i="3"/>
  <c r="DF34" i="3"/>
  <c r="DE34" i="3"/>
  <c r="DD34" i="3"/>
  <c r="DC34" i="3"/>
  <c r="DB34" i="3"/>
  <c r="DA34" i="3"/>
  <c r="CZ34" i="3"/>
  <c r="CY34" i="3"/>
  <c r="CX34" i="3"/>
  <c r="CW34" i="3"/>
  <c r="CV34" i="3"/>
  <c r="CU34" i="3"/>
  <c r="CS34" i="3"/>
  <c r="CR34" i="3"/>
  <c r="CO34" i="3"/>
  <c r="BX34" i="3"/>
  <c r="CT34" i="3" s="1"/>
  <c r="BR34" i="3"/>
  <c r="BQ34" i="3"/>
  <c r="BP34" i="3"/>
  <c r="BO34" i="3"/>
  <c r="BN34" i="3"/>
  <c r="BM34" i="3"/>
  <c r="BL34" i="3"/>
  <c r="BK34" i="3"/>
  <c r="BJ34" i="3"/>
  <c r="BI34" i="3"/>
  <c r="BH34" i="3"/>
  <c r="BG34" i="3"/>
  <c r="BF34" i="3"/>
  <c r="BE34" i="3"/>
  <c r="BD34" i="3"/>
  <c r="BC34" i="3"/>
  <c r="BB34" i="3"/>
  <c r="BA34" i="3"/>
  <c r="AZ34" i="3"/>
  <c r="AW34" i="3"/>
  <c r="BS34" i="3" s="1"/>
  <c r="AF34" i="3"/>
  <c r="G34" i="3"/>
  <c r="DJ33" i="3"/>
  <c r="DI33" i="3"/>
  <c r="DH33" i="3"/>
  <c r="DG33" i="3"/>
  <c r="DF33" i="3"/>
  <c r="DE33" i="3"/>
  <c r="DD33" i="3"/>
  <c r="DC33" i="3"/>
  <c r="DB33" i="3"/>
  <c r="DA33" i="3"/>
  <c r="CZ33" i="3"/>
  <c r="CY33" i="3"/>
  <c r="CX33" i="3"/>
  <c r="CW33" i="3"/>
  <c r="CV33" i="3"/>
  <c r="CU33" i="3"/>
  <c r="CT33" i="3"/>
  <c r="CR33" i="3"/>
  <c r="CO33" i="3"/>
  <c r="BW33" i="3"/>
  <c r="BU33" i="3" s="1"/>
  <c r="BR33" i="3"/>
  <c r="BQ33" i="3"/>
  <c r="BP33" i="3"/>
  <c r="BO33" i="3"/>
  <c r="BN33" i="3"/>
  <c r="BM33" i="3"/>
  <c r="BL33" i="3"/>
  <c r="BK33" i="3"/>
  <c r="BJ33" i="3"/>
  <c r="BI33" i="3"/>
  <c r="BH33" i="3"/>
  <c r="BG33" i="3"/>
  <c r="BF33" i="3"/>
  <c r="BE33" i="3"/>
  <c r="BD33" i="3"/>
  <c r="BC33" i="3"/>
  <c r="BB33" i="3"/>
  <c r="BA33" i="3"/>
  <c r="AZ33" i="3"/>
  <c r="AW33" i="3"/>
  <c r="AE33" i="3"/>
  <c r="AA33" i="3"/>
  <c r="DK32" i="3"/>
  <c r="DJ32" i="3"/>
  <c r="DI32" i="3"/>
  <c r="DH32" i="3"/>
  <c r="DG32" i="3"/>
  <c r="DF32" i="3"/>
  <c r="DE32" i="3"/>
  <c r="DD32" i="3"/>
  <c r="DC32" i="3"/>
  <c r="DB32" i="3"/>
  <c r="DA32" i="3"/>
  <c r="CZ32" i="3"/>
  <c r="CY32" i="3"/>
  <c r="CX32" i="3"/>
  <c r="CW32" i="3"/>
  <c r="CV32" i="3"/>
  <c r="CU32" i="3"/>
  <c r="CT32" i="3"/>
  <c r="CR32" i="3"/>
  <c r="BW32" i="3"/>
  <c r="CS32" i="3" s="1"/>
  <c r="BS32" i="3"/>
  <c r="BR32" i="3"/>
  <c r="BQ32" i="3"/>
  <c r="BP32" i="3"/>
  <c r="BO32" i="3"/>
  <c r="BN32" i="3"/>
  <c r="BM32" i="3"/>
  <c r="BL32" i="3"/>
  <c r="BK32" i="3"/>
  <c r="BJ32" i="3"/>
  <c r="BI32" i="3"/>
  <c r="BH32" i="3"/>
  <c r="BG32" i="3"/>
  <c r="BF32" i="3"/>
  <c r="BE32" i="3"/>
  <c r="BD32" i="3"/>
  <c r="BC32" i="3"/>
  <c r="BB32" i="3"/>
  <c r="AZ32" i="3"/>
  <c r="AE32" i="3"/>
  <c r="AC32" i="3" s="1"/>
  <c r="G32" i="3"/>
  <c r="DK31" i="3"/>
  <c r="DJ31" i="3"/>
  <c r="DI31" i="3"/>
  <c r="DH31" i="3"/>
  <c r="DG31" i="3"/>
  <c r="DF31" i="3"/>
  <c r="DE31" i="3"/>
  <c r="DD31" i="3"/>
  <c r="DC31" i="3"/>
  <c r="DB31" i="3"/>
  <c r="DA31" i="3"/>
  <c r="CZ31" i="3"/>
  <c r="CY31" i="3"/>
  <c r="CX31" i="3"/>
  <c r="CW31" i="3"/>
  <c r="CV31" i="3"/>
  <c r="CU31" i="3"/>
  <c r="CT31" i="3"/>
  <c r="CR31" i="3"/>
  <c r="BW31" i="3"/>
  <c r="BU31" i="3" s="1"/>
  <c r="BS31" i="3"/>
  <c r="BR31" i="3"/>
  <c r="BQ31" i="3"/>
  <c r="BP31" i="3"/>
  <c r="BO31" i="3"/>
  <c r="BN31" i="3"/>
  <c r="BM31" i="3"/>
  <c r="BL31" i="3"/>
  <c r="BK31" i="3"/>
  <c r="BJ31" i="3"/>
  <c r="BI31" i="3"/>
  <c r="BH31" i="3"/>
  <c r="BG31" i="3"/>
  <c r="BF31" i="3"/>
  <c r="BE31" i="3"/>
  <c r="BD31" i="3"/>
  <c r="BC31" i="3"/>
  <c r="BB31" i="3"/>
  <c r="AZ31" i="3"/>
  <c r="AE31" i="3"/>
  <c r="BA31" i="3" s="1"/>
  <c r="I31" i="3"/>
  <c r="G31" i="3"/>
  <c r="DK30" i="3"/>
  <c r="DJ30" i="3"/>
  <c r="DI30" i="3"/>
  <c r="DH30" i="3"/>
  <c r="DG30" i="3"/>
  <c r="DF30" i="3"/>
  <c r="DE30" i="3"/>
  <c r="DD30" i="3"/>
  <c r="DC30" i="3"/>
  <c r="DB30" i="3"/>
  <c r="DA30" i="3"/>
  <c r="CZ30" i="3"/>
  <c r="CY30" i="3"/>
  <c r="CX30" i="3"/>
  <c r="CW30" i="3"/>
  <c r="CV30" i="3"/>
  <c r="CU30" i="3"/>
  <c r="CT30" i="3"/>
  <c r="CR30" i="3"/>
  <c r="BU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AZ30" i="3"/>
  <c r="AC30" i="3"/>
  <c r="I30" i="3"/>
  <c r="G30" i="3" s="1"/>
  <c r="DK29" i="3"/>
  <c r="DJ29" i="3"/>
  <c r="DI29" i="3"/>
  <c r="DH29" i="3"/>
  <c r="DG29" i="3"/>
  <c r="DF29" i="3"/>
  <c r="DE29" i="3"/>
  <c r="DD29" i="3"/>
  <c r="DC29" i="3"/>
  <c r="DB29" i="3"/>
  <c r="DA29" i="3"/>
  <c r="CZ29" i="3"/>
  <c r="CY29" i="3"/>
  <c r="CX29" i="3"/>
  <c r="CW29" i="3"/>
  <c r="CV29" i="3"/>
  <c r="CU29" i="3"/>
  <c r="CT29" i="3"/>
  <c r="CS29" i="3"/>
  <c r="CR29" i="3"/>
  <c r="BW29" i="3"/>
  <c r="BU29" i="3"/>
  <c r="BT29" i="3" s="1"/>
  <c r="CP29" i="3" s="1"/>
  <c r="BS29" i="3"/>
  <c r="BR29" i="3"/>
  <c r="BQ29" i="3"/>
  <c r="BP29" i="3"/>
  <c r="BO29" i="3"/>
  <c r="BN29" i="3"/>
  <c r="BM29" i="3"/>
  <c r="BL29" i="3"/>
  <c r="BK29" i="3"/>
  <c r="BJ29" i="3"/>
  <c r="BI29" i="3"/>
  <c r="BH29" i="3"/>
  <c r="BG29" i="3"/>
  <c r="BF29" i="3"/>
  <c r="BE29" i="3"/>
  <c r="BD29" i="3"/>
  <c r="BC29" i="3"/>
  <c r="BB29" i="3"/>
  <c r="AZ29" i="3"/>
  <c r="AE29" i="3"/>
  <c r="BA29" i="3" s="1"/>
  <c r="AC29" i="3"/>
  <c r="AB29" i="3" s="1"/>
  <c r="AX29" i="3" s="1"/>
  <c r="G29" i="3"/>
  <c r="DK28" i="3"/>
  <c r="DJ28" i="3"/>
  <c r="DI28" i="3"/>
  <c r="DH28" i="3"/>
  <c r="DG28" i="3"/>
  <c r="DF28" i="3"/>
  <c r="DE28" i="3"/>
  <c r="DD28" i="3"/>
  <c r="DC28" i="3"/>
  <c r="DB28" i="3"/>
  <c r="DA28" i="3"/>
  <c r="CZ28" i="3"/>
  <c r="CY28" i="3"/>
  <c r="CX28" i="3"/>
  <c r="CW28" i="3"/>
  <c r="CV28" i="3"/>
  <c r="CU28" i="3"/>
  <c r="CT28" i="3"/>
  <c r="CS28" i="3"/>
  <c r="CR28" i="3"/>
  <c r="BU28" i="3"/>
  <c r="BS28" i="3"/>
  <c r="BR28" i="3"/>
  <c r="BQ28" i="3"/>
  <c r="BP28" i="3"/>
  <c r="BO28" i="3"/>
  <c r="BN28" i="3"/>
  <c r="BM28" i="3"/>
  <c r="BL28" i="3"/>
  <c r="BK28" i="3"/>
  <c r="BJ28" i="3"/>
  <c r="BI28" i="3"/>
  <c r="BH28" i="3"/>
  <c r="BG28" i="3"/>
  <c r="BF28" i="3"/>
  <c r="BE28" i="3"/>
  <c r="BD28" i="3"/>
  <c r="BC28" i="3"/>
  <c r="BB28" i="3"/>
  <c r="BA28" i="3"/>
  <c r="AZ28" i="3"/>
  <c r="AC28" i="3"/>
  <c r="G28" i="3"/>
  <c r="DK27" i="3"/>
  <c r="DJ27" i="3"/>
  <c r="DI27" i="3"/>
  <c r="DH27" i="3"/>
  <c r="DG27" i="3"/>
  <c r="DE27" i="3"/>
  <c r="DD27" i="3"/>
  <c r="DC27" i="3"/>
  <c r="DB27" i="3"/>
  <c r="DA27" i="3"/>
  <c r="CZ27" i="3"/>
  <c r="CY27" i="3"/>
  <c r="CX27" i="3"/>
  <c r="CW27" i="3"/>
  <c r="CV27" i="3"/>
  <c r="CT27" i="3"/>
  <c r="CS27" i="3"/>
  <c r="CR27" i="3"/>
  <c r="CJ27" i="3"/>
  <c r="DF27" i="3" s="1"/>
  <c r="BY27" i="3"/>
  <c r="BU27" i="3" s="1"/>
  <c r="BS27" i="3"/>
  <c r="BR27" i="3"/>
  <c r="BQ27" i="3"/>
  <c r="BP27" i="3"/>
  <c r="BO27" i="3"/>
  <c r="BM27" i="3"/>
  <c r="BL27" i="3"/>
  <c r="BK27" i="3"/>
  <c r="BJ27" i="3"/>
  <c r="BI27" i="3"/>
  <c r="BH27" i="3"/>
  <c r="BG27" i="3"/>
  <c r="BF27" i="3"/>
  <c r="BE27" i="3"/>
  <c r="BD27" i="3"/>
  <c r="BB27" i="3"/>
  <c r="BA27" i="3"/>
  <c r="AZ27" i="3"/>
  <c r="AR27" i="3"/>
  <c r="AR53" i="3" s="1"/>
  <c r="AG27" i="3"/>
  <c r="G27" i="3"/>
  <c r="DK26" i="3"/>
  <c r="DJ26" i="3"/>
  <c r="DI26" i="3"/>
  <c r="DH26" i="3"/>
  <c r="DG26" i="3"/>
  <c r="DE26" i="3"/>
  <c r="DD26" i="3"/>
  <c r="DC26" i="3"/>
  <c r="DB26" i="3"/>
  <c r="DA26" i="3"/>
  <c r="CZ26" i="3"/>
  <c r="CY26" i="3"/>
  <c r="CX26" i="3"/>
  <c r="CW26" i="3"/>
  <c r="CV26" i="3"/>
  <c r="CU26" i="3"/>
  <c r="CT26" i="3"/>
  <c r="CS26" i="3"/>
  <c r="CR26" i="3"/>
  <c r="CJ26" i="3"/>
  <c r="CJ53" i="3" s="1"/>
  <c r="BS26" i="3"/>
  <c r="BR26" i="3"/>
  <c r="BQ26" i="3"/>
  <c r="BP26" i="3"/>
  <c r="BO26" i="3"/>
  <c r="BN26" i="3"/>
  <c r="BM26" i="3"/>
  <c r="BL26" i="3"/>
  <c r="BK26" i="3"/>
  <c r="BJ26" i="3"/>
  <c r="BJ53" i="3" s="1"/>
  <c r="BI26" i="3"/>
  <c r="BH26" i="3"/>
  <c r="BG26" i="3"/>
  <c r="BF26" i="3"/>
  <c r="BE26" i="3"/>
  <c r="BD26" i="3"/>
  <c r="BC26" i="3"/>
  <c r="BB26" i="3"/>
  <c r="BA26" i="3"/>
  <c r="AZ26" i="3"/>
  <c r="AR26" i="3"/>
  <c r="AC26" i="3"/>
  <c r="G26" i="3"/>
  <c r="DK25" i="3"/>
  <c r="DJ25" i="3"/>
  <c r="DI25" i="3"/>
  <c r="DH25" i="3"/>
  <c r="DG25" i="3"/>
  <c r="DF25" i="3"/>
  <c r="DE25" i="3"/>
  <c r="DD25" i="3"/>
  <c r="DC25" i="3"/>
  <c r="DB25" i="3"/>
  <c r="DA25" i="3"/>
  <c r="CZ25" i="3"/>
  <c r="CY25" i="3"/>
  <c r="CX25" i="3"/>
  <c r="CW25" i="3"/>
  <c r="CV25" i="3"/>
  <c r="CU25" i="3"/>
  <c r="CT25" i="3"/>
  <c r="CS25" i="3"/>
  <c r="CR25" i="3"/>
  <c r="BX25" i="3"/>
  <c r="BU25" i="3" s="1"/>
  <c r="BS25" i="3"/>
  <c r="BR25" i="3"/>
  <c r="BQ25" i="3"/>
  <c r="BP25" i="3"/>
  <c r="BO25" i="3"/>
  <c r="BN25" i="3"/>
  <c r="BM25" i="3"/>
  <c r="BL25" i="3"/>
  <c r="BK25" i="3"/>
  <c r="BJ25" i="3"/>
  <c r="BI25" i="3"/>
  <c r="BH25" i="3"/>
  <c r="BG25" i="3"/>
  <c r="BF25" i="3"/>
  <c r="BE25" i="3"/>
  <c r="BD25" i="3"/>
  <c r="BC25" i="3"/>
  <c r="BA25" i="3"/>
  <c r="AZ25" i="3"/>
  <c r="AF25" i="3"/>
  <c r="AC25" i="3" s="1"/>
  <c r="G25" i="3"/>
  <c r="DK24" i="3"/>
  <c r="DJ24" i="3"/>
  <c r="DI24" i="3"/>
  <c r="DH24" i="3"/>
  <c r="DG24" i="3"/>
  <c r="DF24" i="3"/>
  <c r="DE24" i="3"/>
  <c r="DD24" i="3"/>
  <c r="DC24" i="3"/>
  <c r="DB24" i="3"/>
  <c r="DA24" i="3"/>
  <c r="CZ24" i="3"/>
  <c r="CY24" i="3"/>
  <c r="CX24" i="3"/>
  <c r="CW24" i="3"/>
  <c r="CV24" i="3"/>
  <c r="CU24" i="3"/>
  <c r="CS24" i="3"/>
  <c r="CR24" i="3"/>
  <c r="BX24" i="3"/>
  <c r="CT24" i="3" s="1"/>
  <c r="BU24" i="3"/>
  <c r="BS24" i="3"/>
  <c r="BR24" i="3"/>
  <c r="BQ24" i="3"/>
  <c r="BP24" i="3"/>
  <c r="BO24" i="3"/>
  <c r="BN24" i="3"/>
  <c r="BM24" i="3"/>
  <c r="BL24" i="3"/>
  <c r="BK24" i="3"/>
  <c r="BJ24" i="3"/>
  <c r="BI24" i="3"/>
  <c r="BH24" i="3"/>
  <c r="BG24" i="3"/>
  <c r="BF24" i="3"/>
  <c r="BE24" i="3"/>
  <c r="BD24" i="3"/>
  <c r="BC24" i="3"/>
  <c r="BA24" i="3"/>
  <c r="AZ24" i="3"/>
  <c r="AF24" i="3"/>
  <c r="G24" i="3"/>
  <c r="DK23" i="3"/>
  <c r="DJ23" i="3"/>
  <c r="DI23" i="3"/>
  <c r="DH23" i="3"/>
  <c r="DG23" i="3"/>
  <c r="DF23" i="3"/>
  <c r="DE23" i="3"/>
  <c r="DD23" i="3"/>
  <c r="DC23" i="3"/>
  <c r="DB23" i="3"/>
  <c r="DA23" i="3"/>
  <c r="CZ23" i="3"/>
  <c r="CY23" i="3"/>
  <c r="CX23" i="3"/>
  <c r="CW23" i="3"/>
  <c r="CV23" i="3"/>
  <c r="CU23" i="3"/>
  <c r="CS23" i="3"/>
  <c r="CR23" i="3"/>
  <c r="BX23" i="3"/>
  <c r="CT23" i="3" s="1"/>
  <c r="BS23" i="3"/>
  <c r="BR23" i="3"/>
  <c r="BQ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C23" i="3"/>
  <c r="BA23" i="3"/>
  <c r="AZ23" i="3"/>
  <c r="AF23" i="3"/>
  <c r="AC23" i="3" s="1"/>
  <c r="AB23" i="3" s="1"/>
  <c r="AX23" i="3" s="1"/>
  <c r="G23" i="3"/>
  <c r="CN22" i="3"/>
  <c r="CM22" i="3"/>
  <c r="CL22" i="3"/>
  <c r="CK22" i="3"/>
  <c r="CJ22" i="3"/>
  <c r="CH22" i="3"/>
  <c r="CG22" i="3"/>
  <c r="CF22" i="3"/>
  <c r="CE22" i="3"/>
  <c r="CD22" i="3"/>
  <c r="CC22" i="3"/>
  <c r="CB22" i="3"/>
  <c r="CA22" i="3"/>
  <c r="BZ22" i="3"/>
  <c r="BV22" i="3"/>
  <c r="AV22" i="3"/>
  <c r="AU22" i="3"/>
  <c r="AT22" i="3"/>
  <c r="AS22" i="3"/>
  <c r="AR22" i="3"/>
  <c r="AP22" i="3"/>
  <c r="AO22" i="3"/>
  <c r="AN22" i="3"/>
  <c r="AM22" i="3"/>
  <c r="AL22" i="3"/>
  <c r="AK22" i="3"/>
  <c r="AJ22" i="3"/>
  <c r="AI22" i="3"/>
  <c r="AH22" i="3"/>
  <c r="AD22" i="3"/>
  <c r="Z22" i="3"/>
  <c r="Y22" i="3"/>
  <c r="X22" i="3"/>
  <c r="W22" i="3"/>
  <c r="V22" i="3"/>
  <c r="U22" i="3"/>
  <c r="T22" i="3"/>
  <c r="S22" i="3"/>
  <c r="R22" i="3"/>
  <c r="Q22" i="3"/>
  <c r="P22" i="3"/>
  <c r="O22" i="3"/>
  <c r="M22" i="3"/>
  <c r="L22" i="3"/>
  <c r="K22" i="3"/>
  <c r="J22" i="3"/>
  <c r="H22" i="3"/>
  <c r="DK21" i="3"/>
  <c r="DJ21" i="3"/>
  <c r="DI21" i="3"/>
  <c r="DH21" i="3"/>
  <c r="DG21" i="3"/>
  <c r="DF21" i="3"/>
  <c r="DE21" i="3"/>
  <c r="DD21" i="3"/>
  <c r="DC21" i="3"/>
  <c r="DB21" i="3"/>
  <c r="DA21" i="3"/>
  <c r="CZ21" i="3"/>
  <c r="CY21" i="3"/>
  <c r="CX21" i="3"/>
  <c r="CW21" i="3"/>
  <c r="CV21" i="3"/>
  <c r="CU21" i="3"/>
  <c r="CS21" i="3"/>
  <c r="CR21" i="3"/>
  <c r="BX21" i="3"/>
  <c r="BS21" i="3"/>
  <c r="BR21" i="3"/>
  <c r="BQ21" i="3"/>
  <c r="BP21" i="3"/>
  <c r="BO21" i="3"/>
  <c r="BN21" i="3"/>
  <c r="BM21" i="3"/>
  <c r="BL21" i="3"/>
  <c r="BK21" i="3"/>
  <c r="BJ21" i="3"/>
  <c r="BI21" i="3"/>
  <c r="BH21" i="3"/>
  <c r="BG21" i="3"/>
  <c r="BF21" i="3"/>
  <c r="BE21" i="3"/>
  <c r="BD21" i="3"/>
  <c r="BC21" i="3"/>
  <c r="BA21" i="3"/>
  <c r="AZ21" i="3"/>
  <c r="AF21" i="3"/>
  <c r="AC21" i="3" s="1"/>
  <c r="AB21" i="3" s="1"/>
  <c r="AX21" i="3" s="1"/>
  <c r="G21" i="3"/>
  <c r="DJ20" i="3"/>
  <c r="DI20" i="3"/>
  <c r="DH20" i="3"/>
  <c r="DG20" i="3"/>
  <c r="DF20" i="3"/>
  <c r="DE20" i="3"/>
  <c r="DD20" i="3"/>
  <c r="DC20" i="3"/>
  <c r="DB20" i="3"/>
  <c r="DA20" i="3"/>
  <c r="CZ20" i="3"/>
  <c r="CY20" i="3"/>
  <c r="CX20" i="3"/>
  <c r="CW20" i="3"/>
  <c r="CV20" i="3"/>
  <c r="CU20" i="3"/>
  <c r="CT20" i="3"/>
  <c r="CR20" i="3"/>
  <c r="CO20" i="3"/>
  <c r="DK20" i="3" s="1"/>
  <c r="BW20" i="3"/>
  <c r="CS20" i="3" s="1"/>
  <c r="BR20" i="3"/>
  <c r="BQ20" i="3"/>
  <c r="BP20" i="3"/>
  <c r="BO20" i="3"/>
  <c r="BN20" i="3"/>
  <c r="BM20" i="3"/>
  <c r="BL20" i="3"/>
  <c r="BK20" i="3"/>
  <c r="BJ20" i="3"/>
  <c r="BI20" i="3"/>
  <c r="BH20" i="3"/>
  <c r="BG20" i="3"/>
  <c r="BF20" i="3"/>
  <c r="BE20" i="3"/>
  <c r="BD20" i="3"/>
  <c r="BC20" i="3"/>
  <c r="BB20" i="3"/>
  <c r="AZ20" i="3"/>
  <c r="AW20" i="3"/>
  <c r="BS20" i="3" s="1"/>
  <c r="AE20" i="3"/>
  <c r="G20" i="3"/>
  <c r="DK19" i="3"/>
  <c r="DJ19" i="3"/>
  <c r="DI19" i="3"/>
  <c r="DH19" i="3"/>
  <c r="DG19" i="3"/>
  <c r="DF19" i="3"/>
  <c r="DE19" i="3"/>
  <c r="DD19" i="3"/>
  <c r="DC19" i="3"/>
  <c r="DB19" i="3"/>
  <c r="DA19" i="3"/>
  <c r="CZ19" i="3"/>
  <c r="CY19" i="3"/>
  <c r="CX19" i="3"/>
  <c r="CW19" i="3"/>
  <c r="CV19" i="3"/>
  <c r="CU19" i="3"/>
  <c r="CT19" i="3"/>
  <c r="CR19" i="3"/>
  <c r="BW19" i="3"/>
  <c r="CS19" i="3" s="1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/>
  <c r="BF19" i="3"/>
  <c r="BE19" i="3"/>
  <c r="BD19" i="3"/>
  <c r="BC19" i="3"/>
  <c r="BB19" i="3"/>
  <c r="AZ19" i="3"/>
  <c r="AE19" i="3"/>
  <c r="AC19" i="3" s="1"/>
  <c r="G19" i="3"/>
  <c r="DJ18" i="3"/>
  <c r="DI18" i="3"/>
  <c r="DH18" i="3"/>
  <c r="DG18" i="3"/>
  <c r="DF18" i="3"/>
  <c r="DE18" i="3"/>
  <c r="DD18" i="3"/>
  <c r="DC18" i="3"/>
  <c r="DB18" i="3"/>
  <c r="DA18" i="3"/>
  <c r="CZ18" i="3"/>
  <c r="CY18" i="3"/>
  <c r="CX18" i="3"/>
  <c r="CW18" i="3"/>
  <c r="CV18" i="3"/>
  <c r="CU18" i="3"/>
  <c r="CT18" i="3"/>
  <c r="CR18" i="3"/>
  <c r="BW18" i="3"/>
  <c r="BU18" i="3" s="1"/>
  <c r="BR18" i="3"/>
  <c r="BQ18" i="3"/>
  <c r="BP18" i="3"/>
  <c r="BO18" i="3"/>
  <c r="BN18" i="3"/>
  <c r="BL18" i="3"/>
  <c r="BK18" i="3"/>
  <c r="BJ18" i="3"/>
  <c r="BI18" i="3"/>
  <c r="BH18" i="3"/>
  <c r="BG18" i="3"/>
  <c r="BF18" i="3"/>
  <c r="BE18" i="3"/>
  <c r="BD18" i="3"/>
  <c r="BC18" i="3"/>
  <c r="BB18" i="3"/>
  <c r="AZ18" i="3"/>
  <c r="AQ18" i="3"/>
  <c r="AE18" i="3"/>
  <c r="BA18" i="3" s="1"/>
  <c r="AA18" i="3"/>
  <c r="DK17" i="3"/>
  <c r="DJ17" i="3"/>
  <c r="DI17" i="3"/>
  <c r="DH17" i="3"/>
  <c r="DG17" i="3"/>
  <c r="DF17" i="3"/>
  <c r="DE17" i="3"/>
  <c r="DD17" i="3"/>
  <c r="DC17" i="3"/>
  <c r="DB17" i="3"/>
  <c r="DA17" i="3"/>
  <c r="CZ17" i="3"/>
  <c r="CY17" i="3"/>
  <c r="CX17" i="3"/>
  <c r="CW17" i="3"/>
  <c r="CV17" i="3"/>
  <c r="CU17" i="3"/>
  <c r="CT17" i="3"/>
  <c r="CR17" i="3"/>
  <c r="BW17" i="3"/>
  <c r="BU17" i="3" s="1"/>
  <c r="BS17" i="3"/>
  <c r="BR17" i="3"/>
  <c r="BQ17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AZ17" i="3"/>
  <c r="AE17" i="3"/>
  <c r="AC17" i="3" s="1"/>
  <c r="I17" i="3"/>
  <c r="I116" i="3" s="1"/>
  <c r="DK16" i="3"/>
  <c r="DJ16" i="3"/>
  <c r="DI16" i="3"/>
  <c r="DH16" i="3"/>
  <c r="DG16" i="3"/>
  <c r="DF16" i="3"/>
  <c r="DE16" i="3"/>
  <c r="DD16" i="3"/>
  <c r="DC16" i="3"/>
  <c r="DB16" i="3"/>
  <c r="DA16" i="3"/>
  <c r="CZ16" i="3"/>
  <c r="CY16" i="3"/>
  <c r="CX16" i="3"/>
  <c r="CW16" i="3"/>
  <c r="CV16" i="3"/>
  <c r="CU16" i="3"/>
  <c r="CS16" i="3"/>
  <c r="CR16" i="3"/>
  <c r="BX16" i="3"/>
  <c r="CT16" i="3" s="1"/>
  <c r="BS16" i="3"/>
  <c r="BR16" i="3"/>
  <c r="BQ16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A16" i="3"/>
  <c r="AZ16" i="3"/>
  <c r="AF16" i="3"/>
  <c r="BB16" i="3" s="1"/>
  <c r="G16" i="3"/>
  <c r="DK15" i="3"/>
  <c r="DJ15" i="3"/>
  <c r="DI15" i="3"/>
  <c r="DH15" i="3"/>
  <c r="DG15" i="3"/>
  <c r="DF15" i="3"/>
  <c r="DE15" i="3"/>
  <c r="DD15" i="3"/>
  <c r="DC15" i="3"/>
  <c r="DB15" i="3"/>
  <c r="DA15" i="3"/>
  <c r="CZ15" i="3"/>
  <c r="CY15" i="3"/>
  <c r="CX15" i="3"/>
  <c r="CW15" i="3"/>
  <c r="CV15" i="3"/>
  <c r="CU15" i="3"/>
  <c r="CS15" i="3"/>
  <c r="CR15" i="3"/>
  <c r="BX15" i="3"/>
  <c r="BU15" i="3" s="1"/>
  <c r="BT15" i="3" s="1"/>
  <c r="CP15" i="3" s="1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A15" i="3"/>
  <c r="AZ15" i="3"/>
  <c r="AF15" i="3"/>
  <c r="BB15" i="3" s="1"/>
  <c r="G15" i="3"/>
  <c r="DK14" i="3"/>
  <c r="DJ14" i="3"/>
  <c r="DI14" i="3"/>
  <c r="DH14" i="3"/>
  <c r="DG14" i="3"/>
  <c r="DF14" i="3"/>
  <c r="DE14" i="3"/>
  <c r="DD14" i="3"/>
  <c r="DC14" i="3"/>
  <c r="DB14" i="3"/>
  <c r="DA14" i="3"/>
  <c r="CZ14" i="3"/>
  <c r="CY14" i="3"/>
  <c r="CX14" i="3"/>
  <c r="CW14" i="3"/>
  <c r="CV14" i="3"/>
  <c r="CT14" i="3"/>
  <c r="CS14" i="3"/>
  <c r="CR14" i="3"/>
  <c r="BY14" i="3"/>
  <c r="BU14" i="3"/>
  <c r="BS14" i="3"/>
  <c r="BR14" i="3"/>
  <c r="BQ14" i="3"/>
  <c r="BP14" i="3"/>
  <c r="BO14" i="3"/>
  <c r="BN14" i="3"/>
  <c r="BM14" i="3"/>
  <c r="BL14" i="3"/>
  <c r="BK14" i="3"/>
  <c r="BJ14" i="3"/>
  <c r="BI14" i="3"/>
  <c r="BH14" i="3"/>
  <c r="BG14" i="3"/>
  <c r="BF14" i="3"/>
  <c r="BE14" i="3"/>
  <c r="BD14" i="3"/>
  <c r="BB14" i="3"/>
  <c r="BA14" i="3"/>
  <c r="AZ14" i="3"/>
  <c r="AG14" i="3"/>
  <c r="AG116" i="3" s="1"/>
  <c r="AF14" i="3"/>
  <c r="G14" i="3"/>
  <c r="DK13" i="3"/>
  <c r="DJ13" i="3"/>
  <c r="DI13" i="3"/>
  <c r="DH13" i="3"/>
  <c r="DG13" i="3"/>
  <c r="DF13" i="3"/>
  <c r="DE13" i="3"/>
  <c r="DD13" i="3"/>
  <c r="DC13" i="3"/>
  <c r="DB13" i="3"/>
  <c r="DA13" i="3"/>
  <c r="CZ13" i="3"/>
  <c r="CY13" i="3"/>
  <c r="CX13" i="3"/>
  <c r="CW13" i="3"/>
  <c r="CV13" i="3"/>
  <c r="CU13" i="3"/>
  <c r="CS13" i="3"/>
  <c r="CR13" i="3"/>
  <c r="BX13" i="3"/>
  <c r="CT13" i="3" s="1"/>
  <c r="BS13" i="3"/>
  <c r="BR13" i="3"/>
  <c r="BQ13" i="3"/>
  <c r="BP13" i="3"/>
  <c r="BO13" i="3"/>
  <c r="BN13" i="3"/>
  <c r="BL13" i="3"/>
  <c r="BK13" i="3"/>
  <c r="BJ13" i="3"/>
  <c r="BI13" i="3"/>
  <c r="BH13" i="3"/>
  <c r="BG13" i="3"/>
  <c r="BF13" i="3"/>
  <c r="BE13" i="3"/>
  <c r="BD13" i="3"/>
  <c r="BC13" i="3"/>
  <c r="BA13" i="3"/>
  <c r="AZ13" i="3"/>
  <c r="AQ13" i="3"/>
  <c r="BM13" i="3" s="1"/>
  <c r="AF13" i="3"/>
  <c r="G13" i="3"/>
  <c r="DK12" i="3"/>
  <c r="DJ12" i="3"/>
  <c r="DI12" i="3"/>
  <c r="DH12" i="3"/>
  <c r="DG12" i="3"/>
  <c r="DF12" i="3"/>
  <c r="DD12" i="3"/>
  <c r="DC12" i="3"/>
  <c r="DB12" i="3"/>
  <c r="DA12" i="3"/>
  <c r="CZ12" i="3"/>
  <c r="CY12" i="3"/>
  <c r="CX12" i="3"/>
  <c r="CW12" i="3"/>
  <c r="CV12" i="3"/>
  <c r="CU12" i="3"/>
  <c r="CT12" i="3"/>
  <c r="CR12" i="3"/>
  <c r="CO12" i="3"/>
  <c r="CI12" i="3"/>
  <c r="DE12" i="3" s="1"/>
  <c r="BW12" i="3"/>
  <c r="CS12" i="3" s="1"/>
  <c r="BR12" i="3"/>
  <c r="BQ12" i="3"/>
  <c r="BP12" i="3"/>
  <c r="BO12" i="3"/>
  <c r="BN12" i="3"/>
  <c r="BL12" i="3"/>
  <c r="BK12" i="3"/>
  <c r="BJ12" i="3"/>
  <c r="BI12" i="3"/>
  <c r="BH12" i="3"/>
  <c r="BG12" i="3"/>
  <c r="BF12" i="3"/>
  <c r="BE12" i="3"/>
  <c r="BD12" i="3"/>
  <c r="BC12" i="3"/>
  <c r="BB12" i="3"/>
  <c r="AZ12" i="3"/>
  <c r="AW12" i="3"/>
  <c r="AQ12" i="3"/>
  <c r="BM12" i="3" s="1"/>
  <c r="AE12" i="3"/>
  <c r="BA12" i="3" s="1"/>
  <c r="AA12" i="3"/>
  <c r="BS12" i="3" s="1"/>
  <c r="G12" i="3"/>
  <c r="DK11" i="3"/>
  <c r="DJ11" i="3"/>
  <c r="DI11" i="3"/>
  <c r="DH11" i="3"/>
  <c r="DG11" i="3"/>
  <c r="DF11" i="3"/>
  <c r="DE11" i="3"/>
  <c r="DD11" i="3"/>
  <c r="DC11" i="3"/>
  <c r="DB11" i="3"/>
  <c r="DA11" i="3"/>
  <c r="CZ11" i="3"/>
  <c r="CY11" i="3"/>
  <c r="CX11" i="3"/>
  <c r="CW11" i="3"/>
  <c r="CV11" i="3"/>
  <c r="CU11" i="3"/>
  <c r="CT11" i="3"/>
  <c r="CS11" i="3"/>
  <c r="CR11" i="3"/>
  <c r="BU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B11" i="3"/>
  <c r="BA11" i="3"/>
  <c r="AZ11" i="3"/>
  <c r="AG11" i="3"/>
  <c r="AC11" i="3" s="1"/>
  <c r="G11" i="3"/>
  <c r="DK10" i="3"/>
  <c r="DJ10" i="3"/>
  <c r="DI10" i="3"/>
  <c r="DH10" i="3"/>
  <c r="DG10" i="3"/>
  <c r="DF10" i="3"/>
  <c r="DE10" i="3"/>
  <c r="DD10" i="3"/>
  <c r="DC10" i="3"/>
  <c r="DB10" i="3"/>
  <c r="DA10" i="3"/>
  <c r="CZ10" i="3"/>
  <c r="CY10" i="3"/>
  <c r="CX10" i="3"/>
  <c r="CW10" i="3"/>
  <c r="CV10" i="3"/>
  <c r="CU10" i="3"/>
  <c r="CT10" i="3"/>
  <c r="CS10" i="3"/>
  <c r="CR10" i="3"/>
  <c r="BU10" i="3"/>
  <c r="BS10" i="3"/>
  <c r="BR10" i="3"/>
  <c r="BQ10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C10" i="3"/>
  <c r="BB10" i="3"/>
  <c r="AZ10" i="3"/>
  <c r="AE10" i="3"/>
  <c r="BA10" i="3" s="1"/>
  <c r="G10" i="3"/>
  <c r="DJ9" i="3"/>
  <c r="DI9" i="3"/>
  <c r="DH9" i="3"/>
  <c r="DG9" i="3"/>
  <c r="DF9" i="3"/>
  <c r="DE9" i="3"/>
  <c r="DD9" i="3"/>
  <c r="DC9" i="3"/>
  <c r="DB9" i="3"/>
  <c r="DA9" i="3"/>
  <c r="CZ9" i="3"/>
  <c r="CY9" i="3"/>
  <c r="CX9" i="3"/>
  <c r="CW9" i="3"/>
  <c r="CV9" i="3"/>
  <c r="CU9" i="3"/>
  <c r="CT9" i="3"/>
  <c r="CR9" i="3"/>
  <c r="CO9" i="3"/>
  <c r="CO114" i="3" s="1"/>
  <c r="BY9" i="3"/>
  <c r="BY114" i="3" s="1"/>
  <c r="BW9" i="3"/>
  <c r="BR9" i="3"/>
  <c r="BQ9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BC9" i="3"/>
  <c r="BB9" i="3"/>
  <c r="AZ9" i="3"/>
  <c r="AW9" i="3"/>
  <c r="AW114" i="3" s="1"/>
  <c r="AG9" i="3"/>
  <c r="AE9" i="3"/>
  <c r="AA9" i="3"/>
  <c r="AA114" i="3" s="1"/>
  <c r="I9" i="3"/>
  <c r="DK8" i="3"/>
  <c r="DJ8" i="3"/>
  <c r="DI8" i="3"/>
  <c r="DH8" i="3"/>
  <c r="DG8" i="3"/>
  <c r="DF8" i="3"/>
  <c r="DE8" i="3"/>
  <c r="DD8" i="3"/>
  <c r="DC8" i="3"/>
  <c r="DB8" i="3"/>
  <c r="DA8" i="3"/>
  <c r="CZ8" i="3"/>
  <c r="CY8" i="3"/>
  <c r="CX8" i="3"/>
  <c r="CW8" i="3"/>
  <c r="CV8" i="3"/>
  <c r="CU8" i="3"/>
  <c r="CT8" i="3"/>
  <c r="CR8" i="3"/>
  <c r="BW8" i="3"/>
  <c r="BU8" i="3"/>
  <c r="BS8" i="3"/>
  <c r="BR8" i="3"/>
  <c r="BQ8" i="3"/>
  <c r="BP8" i="3"/>
  <c r="BO8" i="3"/>
  <c r="BN8" i="3"/>
  <c r="BM8" i="3"/>
  <c r="BL8" i="3"/>
  <c r="BK8" i="3"/>
  <c r="BJ8" i="3"/>
  <c r="BI8" i="3"/>
  <c r="BH8" i="3"/>
  <c r="BG8" i="3"/>
  <c r="BF8" i="3"/>
  <c r="BE8" i="3"/>
  <c r="BD8" i="3"/>
  <c r="BC8" i="3"/>
  <c r="BB8" i="3"/>
  <c r="AZ8" i="3"/>
  <c r="AE8" i="3"/>
  <c r="I8" i="3"/>
  <c r="CS8" i="3" s="1"/>
  <c r="G8" i="3"/>
  <c r="DK7" i="3"/>
  <c r="DJ7" i="3"/>
  <c r="DI7" i="3"/>
  <c r="DH7" i="3"/>
  <c r="DG7" i="3"/>
  <c r="DF7" i="3"/>
  <c r="DE7" i="3"/>
  <c r="DD7" i="3"/>
  <c r="DC7" i="3"/>
  <c r="DB7" i="3"/>
  <c r="DA7" i="3"/>
  <c r="CZ7" i="3"/>
  <c r="CY7" i="3"/>
  <c r="CX7" i="3"/>
  <c r="CW7" i="3"/>
  <c r="CV7" i="3"/>
  <c r="CU7" i="3"/>
  <c r="CT7" i="3"/>
  <c r="CS7" i="3"/>
  <c r="CR7" i="3"/>
  <c r="BX7" i="3"/>
  <c r="BU7" i="3" s="1"/>
  <c r="BS7" i="3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C7" i="3"/>
  <c r="BA7" i="3"/>
  <c r="AZ7" i="3"/>
  <c r="AF7" i="3"/>
  <c r="AC7" i="3"/>
  <c r="G7" i="3"/>
  <c r="DK6" i="3"/>
  <c r="DJ6" i="3"/>
  <c r="DI6" i="3"/>
  <c r="DH6" i="3"/>
  <c r="DG6" i="3"/>
  <c r="DF6" i="3"/>
  <c r="DE6" i="3"/>
  <c r="DD6" i="3"/>
  <c r="DC6" i="3"/>
  <c r="DB6" i="3"/>
  <c r="DA6" i="3"/>
  <c r="CZ6" i="3"/>
  <c r="CY6" i="3"/>
  <c r="CX6" i="3"/>
  <c r="CW6" i="3"/>
  <c r="CV6" i="3"/>
  <c r="CU6" i="3"/>
  <c r="CT6" i="3"/>
  <c r="CS6" i="3"/>
  <c r="CR6" i="3"/>
  <c r="BU6" i="3"/>
  <c r="BS6" i="3"/>
  <c r="BR6" i="3"/>
  <c r="BQ6" i="3"/>
  <c r="BP6" i="3"/>
  <c r="BO6" i="3"/>
  <c r="BN6" i="3"/>
  <c r="BL6" i="3"/>
  <c r="BK6" i="3"/>
  <c r="BJ6" i="3"/>
  <c r="BI6" i="3"/>
  <c r="BH6" i="3"/>
  <c r="BG6" i="3"/>
  <c r="BF6" i="3"/>
  <c r="BE6" i="3"/>
  <c r="BD6" i="3"/>
  <c r="BC6" i="3"/>
  <c r="BB6" i="3"/>
  <c r="BA6" i="3"/>
  <c r="AZ6" i="3"/>
  <c r="AQ6" i="3"/>
  <c r="AC6" i="3" s="1"/>
  <c r="G6" i="3"/>
  <c r="DJ5" i="3"/>
  <c r="DI5" i="3"/>
  <c r="DH5" i="3"/>
  <c r="DG5" i="3"/>
  <c r="DF5" i="3"/>
  <c r="DE5" i="3"/>
  <c r="DD5" i="3"/>
  <c r="DC5" i="3"/>
  <c r="DB5" i="3"/>
  <c r="DA5" i="3"/>
  <c r="CZ5" i="3"/>
  <c r="CY5" i="3"/>
  <c r="CX5" i="3"/>
  <c r="CW5" i="3"/>
  <c r="CV5" i="3"/>
  <c r="CU5" i="3"/>
  <c r="CT5" i="3"/>
  <c r="CR5" i="3"/>
  <c r="CO5" i="3"/>
  <c r="BW5" i="3"/>
  <c r="CS5" i="3" s="1"/>
  <c r="BR5" i="3"/>
  <c r="BQ5" i="3"/>
  <c r="BP5" i="3"/>
  <c r="BO5" i="3"/>
  <c r="BN5" i="3"/>
  <c r="BL5" i="3"/>
  <c r="BK5" i="3"/>
  <c r="BJ5" i="3"/>
  <c r="BI5" i="3"/>
  <c r="BH5" i="3"/>
  <c r="BG5" i="3"/>
  <c r="BF5" i="3"/>
  <c r="BE5" i="3"/>
  <c r="BD5" i="3"/>
  <c r="BC5" i="3"/>
  <c r="BB5" i="3"/>
  <c r="AZ5" i="3"/>
  <c r="AW5" i="3"/>
  <c r="AQ5" i="3"/>
  <c r="BM5" i="3" s="1"/>
  <c r="AE5" i="3"/>
  <c r="AA5" i="3"/>
  <c r="DJ4" i="3"/>
  <c r="DI4" i="3"/>
  <c r="DH4" i="3"/>
  <c r="DG4" i="3"/>
  <c r="DF4" i="3"/>
  <c r="DD4" i="3"/>
  <c r="DC4" i="3"/>
  <c r="DB4" i="3"/>
  <c r="DA4" i="3"/>
  <c r="CZ4" i="3"/>
  <c r="CY4" i="3"/>
  <c r="CX4" i="3"/>
  <c r="CW4" i="3"/>
  <c r="CV4" i="3"/>
  <c r="CU4" i="3"/>
  <c r="CT4" i="3"/>
  <c r="CR4" i="3"/>
  <c r="CO4" i="3"/>
  <c r="CI4" i="3"/>
  <c r="BW4" i="3"/>
  <c r="CS4" i="3" s="1"/>
  <c r="BR4" i="3"/>
  <c r="BQ4" i="3"/>
  <c r="BP4" i="3"/>
  <c r="BO4" i="3"/>
  <c r="BN4" i="3"/>
  <c r="BL4" i="3"/>
  <c r="BK4" i="3"/>
  <c r="BJ4" i="3"/>
  <c r="BI4" i="3"/>
  <c r="BH4" i="3"/>
  <c r="BG4" i="3"/>
  <c r="BF4" i="3"/>
  <c r="BE4" i="3"/>
  <c r="BD4" i="3"/>
  <c r="BC4" i="3"/>
  <c r="BB4" i="3"/>
  <c r="AZ4" i="3"/>
  <c r="AW4" i="3"/>
  <c r="AQ4" i="3"/>
  <c r="AE4" i="3"/>
  <c r="AA4" i="3"/>
  <c r="G4" i="3" s="1"/>
  <c r="BM6" i="3" l="1"/>
  <c r="AC5" i="3"/>
  <c r="BU19" i="3"/>
  <c r="BT19" i="3" s="1"/>
  <c r="CP19" i="3" s="1"/>
  <c r="BA36" i="3"/>
  <c r="AC13" i="3"/>
  <c r="BA19" i="3"/>
  <c r="AY19" i="3" s="1"/>
  <c r="CS103" i="3"/>
  <c r="AF90" i="3"/>
  <c r="BU5" i="3"/>
  <c r="AC12" i="3"/>
  <c r="AB12" i="3" s="1"/>
  <c r="AX12" i="3" s="1"/>
  <c r="AC63" i="3"/>
  <c r="CS65" i="3"/>
  <c r="BA62" i="3"/>
  <c r="AY62" i="3" s="1"/>
  <c r="BB89" i="3"/>
  <c r="AY89" i="3" s="1"/>
  <c r="BU47" i="3"/>
  <c r="BT47" i="3" s="1"/>
  <c r="CP47" i="3" s="1"/>
  <c r="CS51" i="3"/>
  <c r="AC60" i="3"/>
  <c r="AB60" i="3" s="1"/>
  <c r="AX60" i="3" s="1"/>
  <c r="AC4" i="3"/>
  <c r="BS5" i="3"/>
  <c r="AC10" i="3"/>
  <c r="AB10" i="3" s="1"/>
  <c r="AX10" i="3" s="1"/>
  <c r="AB81" i="3"/>
  <c r="AX81" i="3" s="1"/>
  <c r="BU84" i="3"/>
  <c r="BT84" i="3" s="1"/>
  <c r="CP84" i="3" s="1"/>
  <c r="AC52" i="3"/>
  <c r="AB52" i="3" s="1"/>
  <c r="AX52" i="3" s="1"/>
  <c r="BA88" i="3"/>
  <c r="AB76" i="3"/>
  <c r="AX76" i="3" s="1"/>
  <c r="BA102" i="3"/>
  <c r="AY102" i="3" s="1"/>
  <c r="AR117" i="3"/>
  <c r="BU98" i="3"/>
  <c r="BT98" i="3" s="1"/>
  <c r="CP98" i="3" s="1"/>
  <c r="BT36" i="3"/>
  <c r="CP36" i="3" s="1"/>
  <c r="AB5" i="3"/>
  <c r="AX5" i="3" s="1"/>
  <c r="BT8" i="3"/>
  <c r="CP8" i="3" s="1"/>
  <c r="AC9" i="3"/>
  <c r="CS31" i="3"/>
  <c r="AC34" i="3"/>
  <c r="AB34" i="3" s="1"/>
  <c r="AX34" i="3" s="1"/>
  <c r="BU34" i="3"/>
  <c r="BT34" i="3" s="1"/>
  <c r="CP34" i="3" s="1"/>
  <c r="AB36" i="3"/>
  <c r="AX36" i="3" s="1"/>
  <c r="CQ44" i="3"/>
  <c r="AC51" i="3"/>
  <c r="AY66" i="3"/>
  <c r="BT66" i="3"/>
  <c r="CP66" i="3" s="1"/>
  <c r="CQ71" i="3"/>
  <c r="DK74" i="3"/>
  <c r="CQ74" i="3" s="1"/>
  <c r="AZ76" i="3"/>
  <c r="AY76" i="3" s="1"/>
  <c r="BU78" i="3"/>
  <c r="BT78" i="3" s="1"/>
  <c r="CP78" i="3" s="1"/>
  <c r="BC90" i="3"/>
  <c r="BK120" i="3"/>
  <c r="BU83" i="3"/>
  <c r="BT83" i="3" s="1"/>
  <c r="CP83" i="3" s="1"/>
  <c r="AC84" i="3"/>
  <c r="AB84" i="3" s="1"/>
  <c r="AX84" i="3" s="1"/>
  <c r="CS84" i="3"/>
  <c r="CO116" i="3"/>
  <c r="BC14" i="3"/>
  <c r="BC116" i="3" s="1"/>
  <c r="AY15" i="3"/>
  <c r="CT15" i="3"/>
  <c r="CQ15" i="3" s="1"/>
  <c r="BU16" i="3"/>
  <c r="CS18" i="3"/>
  <c r="AC20" i="3"/>
  <c r="AB20" i="3" s="1"/>
  <c r="AX20" i="3" s="1"/>
  <c r="BB21" i="3"/>
  <c r="AY21" i="3" s="1"/>
  <c r="AC31" i="3"/>
  <c r="AB31" i="3" s="1"/>
  <c r="AX31" i="3" s="1"/>
  <c r="AC41" i="3"/>
  <c r="AB41" i="3" s="1"/>
  <c r="AX41" i="3" s="1"/>
  <c r="CS44" i="3"/>
  <c r="BA45" i="3"/>
  <c r="CT46" i="3"/>
  <c r="X53" i="3"/>
  <c r="BS55" i="3"/>
  <c r="AY55" i="3" s="1"/>
  <c r="BS57" i="3"/>
  <c r="DK60" i="3"/>
  <c r="BU68" i="3"/>
  <c r="BT68" i="3" s="1"/>
  <c r="CP68" i="3" s="1"/>
  <c r="AC69" i="3"/>
  <c r="AB69" i="3" s="1"/>
  <c r="AX69" i="3" s="1"/>
  <c r="AY71" i="3"/>
  <c r="BA73" i="3"/>
  <c r="DK73" i="3"/>
  <c r="CQ73" i="3" s="1"/>
  <c r="AR75" i="3"/>
  <c r="CQ84" i="3"/>
  <c r="BU85" i="3"/>
  <c r="BT85" i="3" s="1"/>
  <c r="CP85" i="3" s="1"/>
  <c r="AC87" i="3"/>
  <c r="AB87" i="3" s="1"/>
  <c r="AX87" i="3" s="1"/>
  <c r="BH112" i="3"/>
  <c r="CU94" i="3"/>
  <c r="BU107" i="3"/>
  <c r="BN38" i="3"/>
  <c r="AY38" i="3" s="1"/>
  <c r="CT41" i="3"/>
  <c r="CQ50" i="3"/>
  <c r="BR90" i="3"/>
  <c r="BB99" i="3"/>
  <c r="CJ114" i="3"/>
  <c r="BA5" i="3"/>
  <c r="AY5" i="3" s="1"/>
  <c r="AC18" i="3"/>
  <c r="V53" i="3"/>
  <c r="V110" i="3" s="1"/>
  <c r="DK61" i="3"/>
  <c r="CQ61" i="3" s="1"/>
  <c r="G5" i="3"/>
  <c r="AE114" i="3"/>
  <c r="BB13" i="3"/>
  <c r="AY13" i="3" s="1"/>
  <c r="AC16" i="3"/>
  <c r="AB16" i="3" s="1"/>
  <c r="AX16" i="3" s="1"/>
  <c r="AK110" i="3"/>
  <c r="AT110" i="3"/>
  <c r="BT28" i="3"/>
  <c r="CP28" i="3" s="1"/>
  <c r="AB32" i="3"/>
  <c r="AX32" i="3" s="1"/>
  <c r="BN57" i="3"/>
  <c r="CS64" i="3"/>
  <c r="CQ64" i="3" s="1"/>
  <c r="AY69" i="3"/>
  <c r="BU86" i="3"/>
  <c r="BT86" i="3" s="1"/>
  <c r="CP86" i="3" s="1"/>
  <c r="DK93" i="3"/>
  <c r="BS95" i="3"/>
  <c r="DF100" i="3"/>
  <c r="CQ100" i="3" s="1"/>
  <c r="BT31" i="3"/>
  <c r="CP31" i="3" s="1"/>
  <c r="BO82" i="3"/>
  <c r="AY82" i="3" s="1"/>
  <c r="AB68" i="3"/>
  <c r="AX68" i="3" s="1"/>
  <c r="DK5" i="3"/>
  <c r="CQ5" i="3" s="1"/>
  <c r="BI114" i="3"/>
  <c r="BQ114" i="3"/>
  <c r="BU9" i="3"/>
  <c r="AW22" i="3"/>
  <c r="CS33" i="3"/>
  <c r="AY37" i="3"/>
  <c r="CQ37" i="3"/>
  <c r="AE75" i="3"/>
  <c r="BU82" i="3"/>
  <c r="BT82" i="3" s="1"/>
  <c r="CP82" i="3" s="1"/>
  <c r="AC95" i="3"/>
  <c r="AB95" i="3" s="1"/>
  <c r="AX95" i="3" s="1"/>
  <c r="BN95" i="3"/>
  <c r="AY95" i="3" s="1"/>
  <c r="CS102" i="3"/>
  <c r="CQ102" i="3" s="1"/>
  <c r="BN58" i="3"/>
  <c r="AY58" i="3" s="1"/>
  <c r="BB25" i="3"/>
  <c r="AY25" i="3" s="1"/>
  <c r="AY64" i="3"/>
  <c r="DG108" i="3"/>
  <c r="CQ10" i="3"/>
  <c r="BX22" i="3"/>
  <c r="DF38" i="3"/>
  <c r="DK52" i="3"/>
  <c r="CQ52" i="3" s="1"/>
  <c r="CJ57" i="3"/>
  <c r="DF57" i="3" s="1"/>
  <c r="CQ62" i="3"/>
  <c r="BL22" i="3"/>
  <c r="AB7" i="3"/>
  <c r="AX7" i="3" s="1"/>
  <c r="BU13" i="3"/>
  <c r="G17" i="3"/>
  <c r="BU20" i="3"/>
  <c r="BT20" i="3" s="1"/>
  <c r="CP20" i="3" s="1"/>
  <c r="CO22" i="3"/>
  <c r="BU23" i="3"/>
  <c r="BT23" i="3" s="1"/>
  <c r="CP23" i="3" s="1"/>
  <c r="AG53" i="3"/>
  <c r="AC48" i="3"/>
  <c r="AB48" i="3" s="1"/>
  <c r="AX48" i="3" s="1"/>
  <c r="BA54" i="3"/>
  <c r="AY54" i="3" s="1"/>
  <c r="G60" i="3"/>
  <c r="BS61" i="3"/>
  <c r="BT69" i="3"/>
  <c r="CP69" i="3" s="1"/>
  <c r="DJ90" i="3"/>
  <c r="G84" i="3"/>
  <c r="AZ108" i="3"/>
  <c r="BH108" i="3"/>
  <c r="BP108" i="3"/>
  <c r="BE112" i="3"/>
  <c r="DI112" i="3"/>
  <c r="BI112" i="3"/>
  <c r="BM113" i="3"/>
  <c r="CT99" i="3"/>
  <c r="BU106" i="3"/>
  <c r="BT106" i="3" s="1"/>
  <c r="CP106" i="3" s="1"/>
  <c r="DF106" i="3"/>
  <c r="CQ106" i="3" s="1"/>
  <c r="BG112" i="3"/>
  <c r="DG112" i="3"/>
  <c r="DB113" i="3"/>
  <c r="DJ113" i="3"/>
  <c r="CQ104" i="3"/>
  <c r="AB104" i="3"/>
  <c r="AX104" i="3" s="1"/>
  <c r="AZ112" i="3"/>
  <c r="CV112" i="3"/>
  <c r="CQ103" i="3"/>
  <c r="BA112" i="3"/>
  <c r="BO112" i="3"/>
  <c r="CY112" i="3"/>
  <c r="CV113" i="3"/>
  <c r="DA113" i="3"/>
  <c r="CZ108" i="3"/>
  <c r="DH108" i="3"/>
  <c r="BC113" i="3"/>
  <c r="BK113" i="3"/>
  <c r="AY104" i="3"/>
  <c r="BJ113" i="3"/>
  <c r="DE108" i="3"/>
  <c r="AY91" i="3"/>
  <c r="BG108" i="3"/>
  <c r="DJ108" i="3"/>
  <c r="BD112" i="3"/>
  <c r="BT96" i="3"/>
  <c r="CP96" i="3" s="1"/>
  <c r="CQ98" i="3"/>
  <c r="AY105" i="3"/>
  <c r="CL110" i="3"/>
  <c r="CU120" i="3"/>
  <c r="DD90" i="3"/>
  <c r="O110" i="3"/>
  <c r="CD110" i="3"/>
  <c r="AB82" i="3"/>
  <c r="AX82" i="3" s="1"/>
  <c r="CM110" i="3"/>
  <c r="CQ82" i="3"/>
  <c r="AB89" i="3"/>
  <c r="AX89" i="3" s="1"/>
  <c r="BK90" i="3"/>
  <c r="DG120" i="3"/>
  <c r="CQ78" i="3"/>
  <c r="BT87" i="3"/>
  <c r="CP87" i="3" s="1"/>
  <c r="CQ87" i="3"/>
  <c r="AY87" i="3"/>
  <c r="CQ85" i="3"/>
  <c r="BP90" i="3"/>
  <c r="CQ77" i="3"/>
  <c r="BD75" i="3"/>
  <c r="BZ119" i="3"/>
  <c r="BZ121" i="3" s="1"/>
  <c r="M110" i="3"/>
  <c r="CC110" i="3"/>
  <c r="CC122" i="3" s="1"/>
  <c r="BU57" i="3"/>
  <c r="BT57" i="3" s="1"/>
  <c r="CP57" i="3" s="1"/>
  <c r="AB58" i="3"/>
  <c r="AX58" i="3" s="1"/>
  <c r="CQ72" i="3"/>
  <c r="BH75" i="3"/>
  <c r="BT65" i="3"/>
  <c r="CP65" i="3" s="1"/>
  <c r="BM75" i="3"/>
  <c r="BL75" i="3"/>
  <c r="DB75" i="3"/>
  <c r="AS119" i="3"/>
  <c r="CW75" i="3"/>
  <c r="CT75" i="3"/>
  <c r="AY72" i="3"/>
  <c r="CQ65" i="3"/>
  <c r="AY70" i="3"/>
  <c r="BT73" i="3"/>
  <c r="CP73" i="3" s="1"/>
  <c r="CQ59" i="3"/>
  <c r="AB62" i="3"/>
  <c r="AX62" i="3" s="1"/>
  <c r="CQ66" i="3"/>
  <c r="CQ69" i="3"/>
  <c r="DB53" i="3"/>
  <c r="AB28" i="3"/>
  <c r="AX28" i="3" s="1"/>
  <c r="AY34" i="3"/>
  <c r="AB44" i="3"/>
  <c r="AX44" i="3" s="1"/>
  <c r="AY48" i="3"/>
  <c r="N119" i="3"/>
  <c r="N121" i="3" s="1"/>
  <c r="N122" i="3" s="1"/>
  <c r="AY28" i="3"/>
  <c r="CQ31" i="3"/>
  <c r="BT40" i="3"/>
  <c r="CP40" i="3" s="1"/>
  <c r="AT119" i="3"/>
  <c r="AT121" i="3" s="1"/>
  <c r="AT122" i="3" s="1"/>
  <c r="BF53" i="3"/>
  <c r="AY26" i="3"/>
  <c r="BO53" i="3"/>
  <c r="AY42" i="3"/>
  <c r="AF53" i="3"/>
  <c r="AB38" i="3"/>
  <c r="AX38" i="3" s="1"/>
  <c r="W119" i="3"/>
  <c r="W121" i="3" s="1"/>
  <c r="Q110" i="3"/>
  <c r="CF110" i="3"/>
  <c r="AY29" i="3"/>
  <c r="AY35" i="3"/>
  <c r="CQ48" i="3"/>
  <c r="M119" i="3"/>
  <c r="M121" i="3" s="1"/>
  <c r="BG115" i="3"/>
  <c r="CQ29" i="3"/>
  <c r="BE53" i="3"/>
  <c r="CQ24" i="3"/>
  <c r="DE53" i="3"/>
  <c r="CQ25" i="3"/>
  <c r="BT35" i="3"/>
  <c r="CP35" i="3" s="1"/>
  <c r="AB42" i="3"/>
  <c r="AX42" i="3" s="1"/>
  <c r="AC50" i="3"/>
  <c r="AB50" i="3" s="1"/>
  <c r="AX50" i="3" s="1"/>
  <c r="CQ19" i="3"/>
  <c r="O119" i="3"/>
  <c r="O121" i="3" s="1"/>
  <c r="O122" i="3" s="1"/>
  <c r="AJ119" i="3"/>
  <c r="BD114" i="3"/>
  <c r="AB11" i="3"/>
  <c r="AX11" i="3" s="1"/>
  <c r="CF119" i="3"/>
  <c r="CF121" i="3" s="1"/>
  <c r="BF116" i="3"/>
  <c r="DD22" i="3"/>
  <c r="BE114" i="3"/>
  <c r="BM114" i="3"/>
  <c r="AB13" i="3"/>
  <c r="AX13" i="3" s="1"/>
  <c r="CQ16" i="3"/>
  <c r="CQ20" i="3"/>
  <c r="AN119" i="3"/>
  <c r="AN121" i="3" s="1"/>
  <c r="CQ7" i="3"/>
  <c r="CQ12" i="3"/>
  <c r="AL119" i="3"/>
  <c r="AL121" i="3" s="1"/>
  <c r="CZ116" i="3"/>
  <c r="BL114" i="3"/>
  <c r="J119" i="3"/>
  <c r="J121" i="3" s="1"/>
  <c r="BP22" i="3"/>
  <c r="BF114" i="3"/>
  <c r="BN114" i="3"/>
  <c r="BJ22" i="3"/>
  <c r="CQ13" i="3"/>
  <c r="DH116" i="3"/>
  <c r="BD22" i="3"/>
  <c r="BE22" i="3"/>
  <c r="DI22" i="3"/>
  <c r="DC22" i="3"/>
  <c r="R119" i="3"/>
  <c r="R121" i="3" s="1"/>
  <c r="CN119" i="3"/>
  <c r="CN121" i="3" s="1"/>
  <c r="BK116" i="3"/>
  <c r="CX22" i="3"/>
  <c r="CQ8" i="3"/>
  <c r="DA114" i="3"/>
  <c r="DI114" i="3"/>
  <c r="AY10" i="3"/>
  <c r="AB19" i="3"/>
  <c r="AX19" i="3" s="1"/>
  <c r="AH110" i="3"/>
  <c r="U119" i="3"/>
  <c r="U121" i="3" s="1"/>
  <c r="BT5" i="3"/>
  <c r="CP5" i="3" s="1"/>
  <c r="BT27" i="3"/>
  <c r="CP27" i="3" s="1"/>
  <c r="BT39" i="3"/>
  <c r="CP39" i="3" s="1"/>
  <c r="BT52" i="3"/>
  <c r="CP52" i="3" s="1"/>
  <c r="BT30" i="3"/>
  <c r="CP30" i="3" s="1"/>
  <c r="AB30" i="3"/>
  <c r="AX30" i="3" s="1"/>
  <c r="AY59" i="3"/>
  <c r="BT60" i="3"/>
  <c r="CP60" i="3" s="1"/>
  <c r="CQ88" i="3"/>
  <c r="AB4" i="3"/>
  <c r="AX4" i="3" s="1"/>
  <c r="AB40" i="3"/>
  <c r="AX40" i="3" s="1"/>
  <c r="G54" i="3"/>
  <c r="AA117" i="3"/>
  <c r="BS54" i="3"/>
  <c r="AA75" i="3"/>
  <c r="DG117" i="3"/>
  <c r="DG75" i="3"/>
  <c r="AB96" i="3"/>
  <c r="AX96" i="3" s="1"/>
  <c r="BT99" i="3"/>
  <c r="CP99" i="3" s="1"/>
  <c r="AB99" i="3"/>
  <c r="AX99" i="3" s="1"/>
  <c r="BO115" i="3"/>
  <c r="BQ22" i="3"/>
  <c r="AB6" i="3"/>
  <c r="AX6" i="3" s="1"/>
  <c r="CY114" i="3"/>
  <c r="DG114" i="3"/>
  <c r="DK9" i="3"/>
  <c r="CQ11" i="3"/>
  <c r="BT17" i="3"/>
  <c r="CP17" i="3" s="1"/>
  <c r="BF22" i="3"/>
  <c r="CZ22" i="3"/>
  <c r="CV115" i="3"/>
  <c r="DD115" i="3"/>
  <c r="DD53" i="3"/>
  <c r="BT24" i="3"/>
  <c r="CP24" i="3" s="1"/>
  <c r="DJ53" i="3"/>
  <c r="CQ28" i="3"/>
  <c r="BT44" i="3"/>
  <c r="CP44" i="3" s="1"/>
  <c r="AW53" i="3"/>
  <c r="BE75" i="3"/>
  <c r="BE117" i="3"/>
  <c r="BM117" i="3"/>
  <c r="CZ117" i="3"/>
  <c r="CZ75" i="3"/>
  <c r="DH117" i="3"/>
  <c r="DH75" i="3"/>
  <c r="AZ75" i="3"/>
  <c r="BP75" i="3"/>
  <c r="BT61" i="3"/>
  <c r="CP61" i="3" s="1"/>
  <c r="BT67" i="3"/>
  <c r="CP67" i="3" s="1"/>
  <c r="AB67" i="3"/>
  <c r="AX67" i="3" s="1"/>
  <c r="BT71" i="3"/>
  <c r="CP71" i="3" s="1"/>
  <c r="AB71" i="3"/>
  <c r="AX71" i="3" s="1"/>
  <c r="AB74" i="3"/>
  <c r="AX74" i="3" s="1"/>
  <c r="CR108" i="3"/>
  <c r="CQ91" i="3"/>
  <c r="AR116" i="3"/>
  <c r="AC106" i="3"/>
  <c r="BN106" i="3"/>
  <c r="BN116" i="3" s="1"/>
  <c r="BG116" i="3"/>
  <c r="CY22" i="3"/>
  <c r="CY116" i="3"/>
  <c r="DG116" i="3"/>
  <c r="DG22" i="3"/>
  <c r="BT7" i="3"/>
  <c r="CP7" i="3" s="1"/>
  <c r="AZ114" i="3"/>
  <c r="BH114" i="3"/>
  <c r="CR114" i="3"/>
  <c r="CZ114" i="3"/>
  <c r="DH114" i="3"/>
  <c r="BS9" i="3"/>
  <c r="BU12" i="3"/>
  <c r="AB17" i="3"/>
  <c r="AX17" i="3" s="1"/>
  <c r="BU21" i="3"/>
  <c r="BT21" i="3" s="1"/>
  <c r="CP21" i="3" s="1"/>
  <c r="AL110" i="3"/>
  <c r="BG22" i="3"/>
  <c r="CN110" i="3"/>
  <c r="BD115" i="3"/>
  <c r="BD53" i="3"/>
  <c r="BL115" i="3"/>
  <c r="AB25" i="3"/>
  <c r="AX25" i="3" s="1"/>
  <c r="BT25" i="3"/>
  <c r="CP25" i="3" s="1"/>
  <c r="BU32" i="3"/>
  <c r="CQ38" i="3"/>
  <c r="CQ41" i="3"/>
  <c r="CG115" i="3"/>
  <c r="BU43" i="3"/>
  <c r="CG53" i="3"/>
  <c r="BU45" i="3"/>
  <c r="CS45" i="3"/>
  <c r="CQ45" i="3" s="1"/>
  <c r="AB46" i="3"/>
  <c r="AX46" i="3" s="1"/>
  <c r="CQ46" i="3"/>
  <c r="AY47" i="3"/>
  <c r="BT49" i="3"/>
  <c r="CP49" i="3" s="1"/>
  <c r="AW117" i="3"/>
  <c r="AW75" i="3"/>
  <c r="BF117" i="3"/>
  <c r="BF75" i="3"/>
  <c r="CR117" i="3"/>
  <c r="CR75" i="3"/>
  <c r="AC57" i="3"/>
  <c r="BA57" i="3"/>
  <c r="CJ117" i="3"/>
  <c r="BT58" i="3"/>
  <c r="CP58" i="3" s="1"/>
  <c r="DF58" i="3"/>
  <c r="S117" i="3"/>
  <c r="BK59" i="3"/>
  <c r="S75" i="3"/>
  <c r="S110" i="3" s="1"/>
  <c r="G59" i="3"/>
  <c r="AB59" i="3" s="1"/>
  <c r="AX59" i="3" s="1"/>
  <c r="AB61" i="3"/>
  <c r="AX61" i="3" s="1"/>
  <c r="BU77" i="3"/>
  <c r="BF108" i="3"/>
  <c r="CR116" i="3"/>
  <c r="CR22" i="3"/>
  <c r="U110" i="3"/>
  <c r="DG53" i="3"/>
  <c r="DG115" i="3"/>
  <c r="AB26" i="3"/>
  <c r="AX26" i="3" s="1"/>
  <c r="AA115" i="3"/>
  <c r="AA53" i="3"/>
  <c r="DK33" i="3"/>
  <c r="BS33" i="3"/>
  <c r="AY33" i="3" s="1"/>
  <c r="G33" i="3"/>
  <c r="CQ35" i="3"/>
  <c r="BA50" i="3"/>
  <c r="AY50" i="3" s="1"/>
  <c r="BM112" i="3"/>
  <c r="BM108" i="3"/>
  <c r="CO113" i="3"/>
  <c r="BU95" i="3"/>
  <c r="DK95" i="3"/>
  <c r="CQ95" i="3" s="1"/>
  <c r="AA116" i="3"/>
  <c r="AA22" i="3"/>
  <c r="BT14" i="3"/>
  <c r="CP14" i="3" s="1"/>
  <c r="CS17" i="3"/>
  <c r="CQ17" i="3" s="1"/>
  <c r="AG22" i="3"/>
  <c r="CX53" i="3"/>
  <c r="CU27" i="3"/>
  <c r="CQ27" i="3" s="1"/>
  <c r="AY31" i="3"/>
  <c r="CQ32" i="3"/>
  <c r="BB39" i="3"/>
  <c r="AY39" i="3" s="1"/>
  <c r="AY41" i="3"/>
  <c r="AO115" i="3"/>
  <c r="AC43" i="3"/>
  <c r="BW53" i="3"/>
  <c r="BI117" i="3"/>
  <c r="BI75" i="3"/>
  <c r="BQ117" i="3"/>
  <c r="BQ75" i="3"/>
  <c r="CV117" i="3"/>
  <c r="CV75" i="3"/>
  <c r="DD117" i="3"/>
  <c r="DD75" i="3"/>
  <c r="CQ57" i="3"/>
  <c r="AC65" i="3"/>
  <c r="BA65" i="3"/>
  <c r="BA117" i="3" s="1"/>
  <c r="CQ70" i="3"/>
  <c r="CJ75" i="3"/>
  <c r="BJ90" i="3"/>
  <c r="BJ120" i="3"/>
  <c r="AD90" i="3"/>
  <c r="AD110" i="3" s="1"/>
  <c r="AC77" i="3"/>
  <c r="CV90" i="3"/>
  <c r="BT80" i="3"/>
  <c r="CP80" i="3" s="1"/>
  <c r="BS88" i="3"/>
  <c r="G88" i="3"/>
  <c r="DK88" i="3"/>
  <c r="AA112" i="3"/>
  <c r="AA108" i="3"/>
  <c r="BS92" i="3"/>
  <c r="BS112" i="3" s="1"/>
  <c r="DK92" i="3"/>
  <c r="G92" i="3"/>
  <c r="AD119" i="3"/>
  <c r="CQ33" i="3"/>
  <c r="CW53" i="3"/>
  <c r="BW117" i="3"/>
  <c r="BW75" i="3"/>
  <c r="CS54" i="3"/>
  <c r="CO54" i="3"/>
  <c r="AB78" i="3"/>
  <c r="AX78" i="3" s="1"/>
  <c r="AW120" i="3"/>
  <c r="AW90" i="3"/>
  <c r="BS85" i="3"/>
  <c r="AY85" i="3" s="1"/>
  <c r="AC85" i="3"/>
  <c r="CQ6" i="3"/>
  <c r="BT13" i="3"/>
  <c r="CP13" i="3" s="1"/>
  <c r="DK18" i="3"/>
  <c r="BS18" i="3"/>
  <c r="G18" i="3"/>
  <c r="G116" i="3" s="1"/>
  <c r="T110" i="3"/>
  <c r="BE115" i="3"/>
  <c r="DA53" i="3"/>
  <c r="I115" i="3"/>
  <c r="I53" i="3"/>
  <c r="CS30" i="3"/>
  <c r="CQ30" i="3" s="1"/>
  <c r="BA30" i="3"/>
  <c r="DF60" i="3"/>
  <c r="CQ60" i="3" s="1"/>
  <c r="BN60" i="3"/>
  <c r="BN61" i="3"/>
  <c r="AY61" i="3" s="1"/>
  <c r="DC120" i="3"/>
  <c r="DC90" i="3"/>
  <c r="BO108" i="3"/>
  <c r="BS97" i="3"/>
  <c r="DK97" i="3"/>
  <c r="G107" i="3"/>
  <c r="BT107" i="3" s="1"/>
  <c r="CP107" i="3" s="1"/>
  <c r="BS107" i="3"/>
  <c r="AY107" i="3" s="1"/>
  <c r="DK107" i="3"/>
  <c r="CQ107" i="3" s="1"/>
  <c r="AZ116" i="3"/>
  <c r="AZ22" i="3"/>
  <c r="BR116" i="3"/>
  <c r="BR22" i="3"/>
  <c r="DA116" i="3"/>
  <c r="DA22" i="3"/>
  <c r="DJ22" i="3"/>
  <c r="BB114" i="3"/>
  <c r="BR114" i="3"/>
  <c r="BT10" i="3"/>
  <c r="CP10" i="3" s="1"/>
  <c r="AY16" i="3"/>
  <c r="AC24" i="3"/>
  <c r="BB24" i="3"/>
  <c r="AY24" i="3" s="1"/>
  <c r="DI53" i="3"/>
  <c r="K115" i="3"/>
  <c r="K119" i="3" s="1"/>
  <c r="K121" i="3" s="1"/>
  <c r="CU49" i="3"/>
  <c r="DC75" i="3"/>
  <c r="BC75" i="3"/>
  <c r="BS56" i="3"/>
  <c r="AY56" i="3" s="1"/>
  <c r="G56" i="3"/>
  <c r="AB56" i="3" s="1"/>
  <c r="AX56" i="3" s="1"/>
  <c r="DK56" i="3"/>
  <c r="CQ56" i="3" s="1"/>
  <c r="BW120" i="3"/>
  <c r="BU81" i="3"/>
  <c r="BW90" i="3"/>
  <c r="CS81" i="3"/>
  <c r="CQ81" i="3" s="1"/>
  <c r="DK99" i="3"/>
  <c r="CQ99" i="3" s="1"/>
  <c r="AR114" i="3"/>
  <c r="AC107" i="3"/>
  <c r="BJ116" i="3"/>
  <c r="BS4" i="3"/>
  <c r="AF116" i="3"/>
  <c r="AF22" i="3"/>
  <c r="BB7" i="3"/>
  <c r="AY7" i="3" s="1"/>
  <c r="CU114" i="3"/>
  <c r="DC114" i="3"/>
  <c r="BC11" i="3"/>
  <c r="AY11" i="3" s="1"/>
  <c r="AC14" i="3"/>
  <c r="DH22" i="3"/>
  <c r="CQ23" i="3"/>
  <c r="CZ115" i="3"/>
  <c r="CZ53" i="3"/>
  <c r="DH115" i="3"/>
  <c r="DH53" i="3"/>
  <c r="BK22" i="3"/>
  <c r="DC116" i="3"/>
  <c r="DK4" i="3"/>
  <c r="I114" i="3"/>
  <c r="I22" i="3"/>
  <c r="CV114" i="3"/>
  <c r="DD114" i="3"/>
  <c r="BT11" i="3"/>
  <c r="CP11" i="3" s="1"/>
  <c r="BY116" i="3"/>
  <c r="CU14" i="3"/>
  <c r="CQ14" i="3" s="1"/>
  <c r="AC15" i="3"/>
  <c r="BA17" i="3"/>
  <c r="AY17" i="3" s="1"/>
  <c r="BM18" i="3"/>
  <c r="AY18" i="3" s="1"/>
  <c r="BA20" i="3"/>
  <c r="AY20" i="3" s="1"/>
  <c r="CT21" i="3"/>
  <c r="BO22" i="3"/>
  <c r="BH115" i="3"/>
  <c r="BH53" i="3"/>
  <c r="CR115" i="3"/>
  <c r="CR53" i="3"/>
  <c r="CJ115" i="3"/>
  <c r="BU26" i="3"/>
  <c r="DF26" i="3"/>
  <c r="CO115" i="3"/>
  <c r="CO53" i="3"/>
  <c r="CQ36" i="3"/>
  <c r="AC37" i="3"/>
  <c r="BA44" i="3"/>
  <c r="AY44" i="3" s="1"/>
  <c r="BB46" i="3"/>
  <c r="AY49" i="3"/>
  <c r="BX53" i="3"/>
  <c r="BJ75" i="3"/>
  <c r="CW117" i="3"/>
  <c r="DE117" i="3"/>
  <c r="DE75" i="3"/>
  <c r="DK63" i="3"/>
  <c r="CQ63" i="3" s="1"/>
  <c r="BS63" i="3"/>
  <c r="AY63" i="3" s="1"/>
  <c r="G63" i="3"/>
  <c r="AB64" i="3"/>
  <c r="AX64" i="3" s="1"/>
  <c r="BT72" i="3"/>
  <c r="CP72" i="3" s="1"/>
  <c r="AB72" i="3"/>
  <c r="AX72" i="3" s="1"/>
  <c r="BU74" i="3"/>
  <c r="AZ77" i="3"/>
  <c r="CR80" i="3"/>
  <c r="CQ80" i="3" s="1"/>
  <c r="CU90" i="3"/>
  <c r="CW108" i="3"/>
  <c r="V108" i="3"/>
  <c r="G93" i="3"/>
  <c r="DF93" i="3"/>
  <c r="BN93" i="3"/>
  <c r="BN112" i="3" s="1"/>
  <c r="BC108" i="3"/>
  <c r="BK112" i="3"/>
  <c r="BK108" i="3"/>
  <c r="DD93" i="3"/>
  <c r="DD112" i="3" s="1"/>
  <c r="CH108" i="3"/>
  <c r="CH110" i="3" s="1"/>
  <c r="AG113" i="3"/>
  <c r="AG108" i="3"/>
  <c r="CZ113" i="3"/>
  <c r="DH113" i="3"/>
  <c r="AQ116" i="3"/>
  <c r="AQ119" i="3" s="1"/>
  <c r="AQ121" i="3" s="1"/>
  <c r="BM4" i="3"/>
  <c r="AQ22" i="3"/>
  <c r="AQ110" i="3" s="1"/>
  <c r="BN22" i="3"/>
  <c r="CI116" i="3"/>
  <c r="CI119" i="3" s="1"/>
  <c r="CI121" i="3" s="1"/>
  <c r="CI22" i="3"/>
  <c r="CI110" i="3" s="1"/>
  <c r="CW116" i="3"/>
  <c r="CW22" i="3"/>
  <c r="DE4" i="3"/>
  <c r="BT6" i="3"/>
  <c r="CP6" i="3" s="1"/>
  <c r="CS9" i="3"/>
  <c r="BA9" i="3"/>
  <c r="CY117" i="3"/>
  <c r="CY75" i="3"/>
  <c r="BH116" i="3"/>
  <c r="BH22" i="3"/>
  <c r="BA8" i="3"/>
  <c r="K110" i="3"/>
  <c r="BM115" i="3"/>
  <c r="BM53" i="3"/>
  <c r="BR53" i="3"/>
  <c r="CT39" i="3"/>
  <c r="CQ39" i="3" s="1"/>
  <c r="BT48" i="3"/>
  <c r="CP48" i="3" s="1"/>
  <c r="DI116" i="3"/>
  <c r="AY6" i="3"/>
  <c r="BJ114" i="3"/>
  <c r="L110" i="3"/>
  <c r="BY22" i="3"/>
  <c r="CY115" i="3"/>
  <c r="CY53" i="3"/>
  <c r="BG53" i="3"/>
  <c r="AB73" i="3"/>
  <c r="AX73" i="3" s="1"/>
  <c r="AE22" i="3"/>
  <c r="AE116" i="3"/>
  <c r="BA4" i="3"/>
  <c r="BD116" i="3"/>
  <c r="BL116" i="3"/>
  <c r="BW116" i="3"/>
  <c r="BU4" i="3"/>
  <c r="BW22" i="3"/>
  <c r="CV116" i="3"/>
  <c r="DD116" i="3"/>
  <c r="AC8" i="3"/>
  <c r="G9" i="3"/>
  <c r="AY12" i="3"/>
  <c r="BT16" i="3"/>
  <c r="CP16" i="3" s="1"/>
  <c r="P110" i="3"/>
  <c r="X110" i="3"/>
  <c r="CB110" i="3"/>
  <c r="CV22" i="3"/>
  <c r="AZ115" i="3"/>
  <c r="AZ53" i="3"/>
  <c r="BI115" i="3"/>
  <c r="BI53" i="3"/>
  <c r="BQ115" i="3"/>
  <c r="BQ53" i="3"/>
  <c r="AG115" i="3"/>
  <c r="BC27" i="3"/>
  <c r="AC27" i="3"/>
  <c r="BN27" i="3"/>
  <c r="BN53" i="3" s="1"/>
  <c r="BY53" i="3"/>
  <c r="BY115" i="3"/>
  <c r="BA32" i="3"/>
  <c r="AY32" i="3" s="1"/>
  <c r="AW115" i="3"/>
  <c r="AC33" i="3"/>
  <c r="DK34" i="3"/>
  <c r="BU38" i="3"/>
  <c r="DK42" i="3"/>
  <c r="CQ42" i="3" s="1"/>
  <c r="AY45" i="3"/>
  <c r="BT46" i="3"/>
  <c r="CP46" i="3" s="1"/>
  <c r="AC47" i="3"/>
  <c r="CU51" i="3"/>
  <c r="CQ51" i="3" s="1"/>
  <c r="G51" i="3"/>
  <c r="BC51" i="3"/>
  <c r="AY51" i="3" s="1"/>
  <c r="BL53" i="3"/>
  <c r="CV53" i="3"/>
  <c r="BU54" i="3"/>
  <c r="CQ55" i="3"/>
  <c r="BV90" i="3"/>
  <c r="BV110" i="3" s="1"/>
  <c r="CY120" i="3"/>
  <c r="CY90" i="3"/>
  <c r="BF90" i="3"/>
  <c r="BN90" i="3"/>
  <c r="DG90" i="3"/>
  <c r="CX108" i="3"/>
  <c r="BS99" i="3"/>
  <c r="AR108" i="3"/>
  <c r="BI116" i="3"/>
  <c r="BQ116" i="3"/>
  <c r="CX116" i="3"/>
  <c r="BK114" i="3"/>
  <c r="CT114" i="3"/>
  <c r="DB114" i="3"/>
  <c r="DJ114" i="3"/>
  <c r="AN110" i="3"/>
  <c r="CE110" i="3"/>
  <c r="DF22" i="3"/>
  <c r="BC115" i="3"/>
  <c r="DB115" i="3"/>
  <c r="DJ115" i="3"/>
  <c r="AR115" i="3"/>
  <c r="AE115" i="3"/>
  <c r="AE53" i="3"/>
  <c r="X115" i="3"/>
  <c r="X119" i="3" s="1"/>
  <c r="X121" i="3" s="1"/>
  <c r="BP36" i="3"/>
  <c r="BP53" i="3" s="1"/>
  <c r="BG117" i="3"/>
  <c r="BG75" i="3"/>
  <c r="BO116" i="3"/>
  <c r="BO75" i="3"/>
  <c r="BU63" i="3"/>
  <c r="AY73" i="3"/>
  <c r="BC120" i="3"/>
  <c r="CZ90" i="3"/>
  <c r="DH90" i="3"/>
  <c r="BS84" i="3"/>
  <c r="AY84" i="3" s="1"/>
  <c r="BT91" i="3"/>
  <c r="CP91" i="3" s="1"/>
  <c r="AB91" i="3"/>
  <c r="AX91" i="3" s="1"/>
  <c r="CT112" i="3"/>
  <c r="DB112" i="3"/>
  <c r="BX108" i="3"/>
  <c r="BU93" i="3"/>
  <c r="BX112" i="3"/>
  <c r="CH113" i="3"/>
  <c r="CH119" i="3" s="1"/>
  <c r="CH121" i="3" s="1"/>
  <c r="DD97" i="3"/>
  <c r="BU97" i="3"/>
  <c r="AU118" i="3"/>
  <c r="AU119" i="3" s="1"/>
  <c r="AU121" i="3" s="1"/>
  <c r="AC101" i="3"/>
  <c r="AU108" i="3"/>
  <c r="AU110" i="3" s="1"/>
  <c r="DH120" i="3"/>
  <c r="CW114" i="3"/>
  <c r="AG114" i="3"/>
  <c r="R110" i="3"/>
  <c r="AF115" i="3"/>
  <c r="BB23" i="3"/>
  <c r="AY23" i="3" s="1"/>
  <c r="CW115" i="3"/>
  <c r="DE115" i="3"/>
  <c r="BS46" i="3"/>
  <c r="AB49" i="3"/>
  <c r="AX49" i="3" s="1"/>
  <c r="BB117" i="3"/>
  <c r="BB75" i="3"/>
  <c r="BJ117" i="3"/>
  <c r="BR117" i="3"/>
  <c r="DA117" i="3"/>
  <c r="DA75" i="3"/>
  <c r="DI117" i="3"/>
  <c r="DI75" i="3"/>
  <c r="V117" i="3"/>
  <c r="BT64" i="3"/>
  <c r="CP64" i="3" s="1"/>
  <c r="V75" i="3"/>
  <c r="BR75" i="3"/>
  <c r="CX90" i="3"/>
  <c r="DF90" i="3"/>
  <c r="CO120" i="3"/>
  <c r="CO90" i="3"/>
  <c r="H120" i="3"/>
  <c r="H90" i="3"/>
  <c r="H110" i="3" s="1"/>
  <c r="AZ86" i="3"/>
  <c r="CR86" i="3"/>
  <c r="CQ86" i="3" s="1"/>
  <c r="AF108" i="3"/>
  <c r="AF112" i="3"/>
  <c r="BB93" i="3"/>
  <c r="AC93" i="3"/>
  <c r="AW113" i="3"/>
  <c r="AW108" i="3"/>
  <c r="CR113" i="3"/>
  <c r="DI113" i="3"/>
  <c r="BS98" i="3"/>
  <c r="AY98" i="3" s="1"/>
  <c r="AR113" i="3"/>
  <c r="BN100" i="3"/>
  <c r="CQ105" i="3"/>
  <c r="BW114" i="3"/>
  <c r="DE114" i="3"/>
  <c r="Z110" i="3"/>
  <c r="BZ110" i="3"/>
  <c r="BF115" i="3"/>
  <c r="BX115" i="3"/>
  <c r="AW116" i="3"/>
  <c r="BE116" i="3"/>
  <c r="DB116" i="3"/>
  <c r="DJ116" i="3"/>
  <c r="BX116" i="3"/>
  <c r="BG114" i="3"/>
  <c r="BP114" i="3"/>
  <c r="BO114" i="3"/>
  <c r="CX114" i="3"/>
  <c r="DF114" i="3"/>
  <c r="J110" i="3"/>
  <c r="AJ110" i="3"/>
  <c r="BI22" i="3"/>
  <c r="DB22" i="3"/>
  <c r="CX115" i="3"/>
  <c r="V115" i="3"/>
  <c r="G37" i="3"/>
  <c r="S115" i="3"/>
  <c r="BK43" i="3"/>
  <c r="BK115" i="3" s="1"/>
  <c r="DC43" i="3"/>
  <c r="AY52" i="3"/>
  <c r="BC117" i="3"/>
  <c r="BK117" i="3"/>
  <c r="BK75" i="3"/>
  <c r="CT117" i="3"/>
  <c r="DB117" i="3"/>
  <c r="DJ75" i="3"/>
  <c r="DJ117" i="3"/>
  <c r="AO117" i="3"/>
  <c r="AO75" i="3"/>
  <c r="AO110" i="3" s="1"/>
  <c r="CG117" i="3"/>
  <c r="CG75" i="3"/>
  <c r="BT62" i="3"/>
  <c r="CP62" i="3" s="1"/>
  <c r="AB66" i="3"/>
  <c r="AX66" i="3" s="1"/>
  <c r="CQ68" i="3"/>
  <c r="BS74" i="3"/>
  <c r="AY74" i="3" s="1"/>
  <c r="BG120" i="3"/>
  <c r="BG90" i="3"/>
  <c r="AC83" i="3"/>
  <c r="AZ83" i="3"/>
  <c r="CQ83" i="3"/>
  <c r="CU108" i="3"/>
  <c r="BT92" i="3"/>
  <c r="CP92" i="3" s="1"/>
  <c r="AP112" i="3"/>
  <c r="BL93" i="3"/>
  <c r="AP108" i="3"/>
  <c r="AP110" i="3" s="1"/>
  <c r="CY108" i="3"/>
  <c r="L119" i="3"/>
  <c r="L121" i="3" s="1"/>
  <c r="CQ47" i="3"/>
  <c r="AE117" i="3"/>
  <c r="BD117" i="3"/>
  <c r="BL117" i="3"/>
  <c r="CU117" i="3"/>
  <c r="CU75" i="3"/>
  <c r="DC117" i="3"/>
  <c r="AY68" i="3"/>
  <c r="BT70" i="3"/>
  <c r="CP70" i="3" s="1"/>
  <c r="AB70" i="3"/>
  <c r="AX70" i="3" s="1"/>
  <c r="BH120" i="3"/>
  <c r="BH90" i="3"/>
  <c r="DB120" i="3"/>
  <c r="DB90" i="3"/>
  <c r="DJ120" i="3"/>
  <c r="AE90" i="3"/>
  <c r="BA83" i="3"/>
  <c r="CU113" i="3"/>
  <c r="DC113" i="3"/>
  <c r="AB98" i="3"/>
  <c r="AX98" i="3" s="1"/>
  <c r="CS120" i="3"/>
  <c r="CS90" i="3"/>
  <c r="DA120" i="3"/>
  <c r="DA90" i="3"/>
  <c r="DI90" i="3"/>
  <c r="DI120" i="3"/>
  <c r="AC80" i="3"/>
  <c r="AZ80" i="3"/>
  <c r="AY80" i="3" s="1"/>
  <c r="BX120" i="3"/>
  <c r="BU89" i="3"/>
  <c r="AB92" i="3"/>
  <c r="AX92" i="3" s="1"/>
  <c r="AZ113" i="3"/>
  <c r="BI113" i="3"/>
  <c r="BQ113" i="3"/>
  <c r="CS113" i="3"/>
  <c r="AP113" i="3"/>
  <c r="BL97" i="3"/>
  <c r="BL113" i="3" s="1"/>
  <c r="AC97" i="3"/>
  <c r="BT102" i="3"/>
  <c r="CP102" i="3" s="1"/>
  <c r="AB103" i="3"/>
  <c r="AX103" i="3" s="1"/>
  <c r="BD90" i="3"/>
  <c r="BD120" i="3"/>
  <c r="BL120" i="3"/>
  <c r="BL90" i="3"/>
  <c r="AS120" i="3"/>
  <c r="AS90" i="3"/>
  <c r="AS110" i="3" s="1"/>
  <c r="AE120" i="3"/>
  <c r="AB86" i="3"/>
  <c r="AX86" i="3" s="1"/>
  <c r="DB108" i="3"/>
  <c r="CU112" i="3"/>
  <c r="DC112" i="3"/>
  <c r="G113" i="3"/>
  <c r="BT94" i="3"/>
  <c r="CP94" i="3" s="1"/>
  <c r="BW113" i="3"/>
  <c r="BW108" i="3"/>
  <c r="BU100" i="3"/>
  <c r="BQ112" i="3"/>
  <c r="W110" i="3"/>
  <c r="AM110" i="3"/>
  <c r="CA110" i="3"/>
  <c r="BJ115" i="3"/>
  <c r="BR115" i="3"/>
  <c r="DA115" i="3"/>
  <c r="DI115" i="3"/>
  <c r="BW115" i="3"/>
  <c r="AZ117" i="3"/>
  <c r="BH117" i="3"/>
  <c r="CX117" i="3"/>
  <c r="CX75" i="3"/>
  <c r="AD120" i="3"/>
  <c r="BE120" i="3"/>
  <c r="BE90" i="3"/>
  <c r="BM120" i="3"/>
  <c r="BM90" i="3"/>
  <c r="BU76" i="3"/>
  <c r="CW120" i="3"/>
  <c r="CW90" i="3"/>
  <c r="DE120" i="3"/>
  <c r="DE90" i="3"/>
  <c r="CK120" i="3"/>
  <c r="CK90" i="3"/>
  <c r="CK110" i="3" s="1"/>
  <c r="AA120" i="3"/>
  <c r="BS79" i="3"/>
  <c r="AY79" i="3" s="1"/>
  <c r="DK79" i="3"/>
  <c r="DK120" i="3" s="1"/>
  <c r="BO86" i="3"/>
  <c r="CT89" i="3"/>
  <c r="BJ108" i="3"/>
  <c r="BR108" i="3"/>
  <c r="DC108" i="3"/>
  <c r="BJ112" i="3"/>
  <c r="BR112" i="3"/>
  <c r="BX113" i="3"/>
  <c r="CT94" i="3"/>
  <c r="CT108" i="3" s="1"/>
  <c r="DK96" i="3"/>
  <c r="CM118" i="3"/>
  <c r="BU118" i="3" s="1"/>
  <c r="BU101" i="3"/>
  <c r="BF120" i="3"/>
  <c r="BN120" i="3"/>
  <c r="BV120" i="3"/>
  <c r="CR76" i="3"/>
  <c r="CX120" i="3"/>
  <c r="DF120" i="3"/>
  <c r="BO78" i="3"/>
  <c r="AY78" i="3" s="1"/>
  <c r="AB79" i="3"/>
  <c r="AX79" i="3" s="1"/>
  <c r="BT79" i="3"/>
  <c r="CP79" i="3" s="1"/>
  <c r="BC112" i="3"/>
  <c r="BF113" i="3"/>
  <c r="CY113" i="3"/>
  <c r="DG113" i="3"/>
  <c r="AA113" i="3"/>
  <c r="BS96" i="3"/>
  <c r="AC100" i="3"/>
  <c r="BI120" i="3"/>
  <c r="BQ120" i="3"/>
  <c r="CZ120" i="3"/>
  <c r="BA81" i="3"/>
  <c r="BI90" i="3"/>
  <c r="BQ90" i="3"/>
  <c r="BI108" i="3"/>
  <c r="CS108" i="3"/>
  <c r="DA108" i="3"/>
  <c r="DI108" i="3"/>
  <c r="CW112" i="3"/>
  <c r="AF113" i="3"/>
  <c r="BB94" i="3"/>
  <c r="AC94" i="3"/>
  <c r="BD113" i="3"/>
  <c r="AI113" i="3"/>
  <c r="AI119" i="3" s="1"/>
  <c r="AI121" i="3" s="1"/>
  <c r="AI108" i="3"/>
  <c r="AI110" i="3" s="1"/>
  <c r="BE96" i="3"/>
  <c r="BE113" i="3" s="1"/>
  <c r="DI101" i="3"/>
  <c r="DI118" i="3" s="1"/>
  <c r="CQ118" i="3" s="1"/>
  <c r="BQ101" i="3"/>
  <c r="BQ118" i="3" s="1"/>
  <c r="AY118" i="3" s="1"/>
  <c r="G101" i="3"/>
  <c r="BA103" i="3"/>
  <c r="AY103" i="3" s="1"/>
  <c r="Y108" i="3"/>
  <c r="Y110" i="3" s="1"/>
  <c r="AM119" i="3"/>
  <c r="AM121" i="3" s="1"/>
  <c r="BD108" i="3"/>
  <c r="CV108" i="3"/>
  <c r="CR112" i="3"/>
  <c r="CQ92" i="3"/>
  <c r="CZ112" i="3"/>
  <c r="DH112" i="3"/>
  <c r="CJ108" i="3"/>
  <c r="CJ110" i="3" s="1"/>
  <c r="CJ112" i="3"/>
  <c r="BG113" i="3"/>
  <c r="BO113" i="3"/>
  <c r="CW113" i="3"/>
  <c r="DE113" i="3"/>
  <c r="AV108" i="3"/>
  <c r="AV110" i="3" s="1"/>
  <c r="AV118" i="3"/>
  <c r="AV119" i="3" s="1"/>
  <c r="AV121" i="3" s="1"/>
  <c r="AB102" i="3"/>
  <c r="AX102" i="3" s="1"/>
  <c r="BT103" i="3"/>
  <c r="CP103" i="3" s="1"/>
  <c r="Y118" i="3"/>
  <c r="Y119" i="3" s="1"/>
  <c r="Y121" i="3" s="1"/>
  <c r="CV120" i="3"/>
  <c r="DD120" i="3"/>
  <c r="BH113" i="3"/>
  <c r="CX113" i="3"/>
  <c r="BT104" i="3"/>
  <c r="CP104" i="3" s="1"/>
  <c r="CO108" i="3"/>
  <c r="AE113" i="3"/>
  <c r="BA100" i="3"/>
  <c r="CQ101" i="3"/>
  <c r="BT105" i="3"/>
  <c r="CP105" i="3" s="1"/>
  <c r="AB105" i="3"/>
  <c r="AX105" i="3" s="1"/>
  <c r="BO117" i="3"/>
  <c r="BR113" i="3"/>
  <c r="AJ121" i="3"/>
  <c r="T119" i="3"/>
  <c r="T121" i="3" s="1"/>
  <c r="AK119" i="3"/>
  <c r="AK121" i="3" s="1"/>
  <c r="AK122" i="3" s="1"/>
  <c r="CA119" i="3"/>
  <c r="CA121" i="3" s="1"/>
  <c r="CB119" i="3"/>
  <c r="CB121" i="3" s="1"/>
  <c r="CK119" i="3"/>
  <c r="CD119" i="3"/>
  <c r="CD121" i="3" s="1"/>
  <c r="CD122" i="3" s="1"/>
  <c r="CL119" i="3"/>
  <c r="CL121" i="3" s="1"/>
  <c r="CL122" i="3" s="1"/>
  <c r="H119" i="3"/>
  <c r="P119" i="3"/>
  <c r="P121" i="3" s="1"/>
  <c r="BV119" i="3"/>
  <c r="CE119" i="3"/>
  <c r="CE121" i="3" s="1"/>
  <c r="Q119" i="3"/>
  <c r="Q121" i="3" s="1"/>
  <c r="Z119" i="3"/>
  <c r="Z121" i="3" s="1"/>
  <c r="AH119" i="3"/>
  <c r="AH121" i="3" s="1"/>
  <c r="AS121" i="3" l="1"/>
  <c r="DK112" i="3"/>
  <c r="CT22" i="3"/>
  <c r="AR110" i="3"/>
  <c r="BB120" i="3"/>
  <c r="BB90" i="3"/>
  <c r="BU114" i="3"/>
  <c r="AY57" i="3"/>
  <c r="DF116" i="3"/>
  <c r="BB116" i="3"/>
  <c r="AC90" i="3"/>
  <c r="DF113" i="3"/>
  <c r="BL108" i="3"/>
  <c r="AC53" i="3"/>
  <c r="BN75" i="3"/>
  <c r="DK114" i="3"/>
  <c r="CQ114" i="3" s="1"/>
  <c r="AY36" i="3"/>
  <c r="CT115" i="3"/>
  <c r="BB113" i="3"/>
  <c r="BN108" i="3"/>
  <c r="DK115" i="3"/>
  <c r="BT18" i="3"/>
  <c r="CP18" i="3" s="1"/>
  <c r="AY99" i="3"/>
  <c r="CQ4" i="3"/>
  <c r="CT53" i="3"/>
  <c r="CU116" i="3"/>
  <c r="CU53" i="3"/>
  <c r="CU110" i="3" s="1"/>
  <c r="CQ18" i="3"/>
  <c r="AY14" i="3"/>
  <c r="AC75" i="3"/>
  <c r="AB75" i="3" s="1"/>
  <c r="AX75" i="3" s="1"/>
  <c r="BY110" i="3"/>
  <c r="DF53" i="3"/>
  <c r="CQ9" i="3"/>
  <c r="BP115" i="3"/>
  <c r="CS22" i="3"/>
  <c r="BB22" i="3"/>
  <c r="AC22" i="3"/>
  <c r="CS114" i="3"/>
  <c r="BS114" i="3"/>
  <c r="BY119" i="3"/>
  <c r="BY121" i="3" s="1"/>
  <c r="BY122" i="3" s="1"/>
  <c r="BL112" i="3"/>
  <c r="BL119" i="3" s="1"/>
  <c r="BL121" i="3" s="1"/>
  <c r="AY93" i="3"/>
  <c r="BN113" i="3"/>
  <c r="BJ110" i="3"/>
  <c r="BJ122" i="3" s="1"/>
  <c r="AY92" i="3"/>
  <c r="CQ97" i="3"/>
  <c r="AY106" i="3"/>
  <c r="BB108" i="3"/>
  <c r="DD108" i="3"/>
  <c r="DD110" i="3" s="1"/>
  <c r="AY100" i="3"/>
  <c r="AY97" i="3"/>
  <c r="DD113" i="3"/>
  <c r="DD119" i="3" s="1"/>
  <c r="DD121" i="3" s="1"/>
  <c r="M122" i="3"/>
  <c r="BS90" i="3"/>
  <c r="BO120" i="3"/>
  <c r="S119" i="3"/>
  <c r="S121" i="3" s="1"/>
  <c r="S122" i="3" s="1"/>
  <c r="BZ122" i="3"/>
  <c r="AW110" i="3"/>
  <c r="U122" i="3"/>
  <c r="AZ120" i="3"/>
  <c r="K122" i="3"/>
  <c r="CV119" i="3"/>
  <c r="CV121" i="3" s="1"/>
  <c r="BP110" i="3"/>
  <c r="R122" i="3"/>
  <c r="BJ119" i="3"/>
  <c r="BJ121" i="3" s="1"/>
  <c r="J122" i="3"/>
  <c r="AG119" i="3"/>
  <c r="AG121" i="3" s="1"/>
  <c r="I119" i="3"/>
  <c r="I121" i="3" s="1"/>
  <c r="DI119" i="3"/>
  <c r="DI121" i="3" s="1"/>
  <c r="DH110" i="3"/>
  <c r="DA110" i="3"/>
  <c r="CG110" i="3"/>
  <c r="BN117" i="3"/>
  <c r="AY60" i="3"/>
  <c r="W122" i="3"/>
  <c r="DB110" i="3"/>
  <c r="AN122" i="3"/>
  <c r="AH122" i="3"/>
  <c r="BD119" i="3"/>
  <c r="BD121" i="3" s="1"/>
  <c r="V119" i="3"/>
  <c r="V121" i="3" s="1"/>
  <c r="V122" i="3" s="1"/>
  <c r="BC53" i="3"/>
  <c r="CN122" i="3"/>
  <c r="CZ110" i="3"/>
  <c r="AM122" i="3"/>
  <c r="I110" i="3"/>
  <c r="AU122" i="3"/>
  <c r="Q122" i="3"/>
  <c r="AO119" i="3"/>
  <c r="AO121" i="3" s="1"/>
  <c r="AO122" i="3" s="1"/>
  <c r="DA119" i="3"/>
  <c r="DA121" i="3" s="1"/>
  <c r="AE119" i="3"/>
  <c r="AE121" i="3" s="1"/>
  <c r="CE122" i="3"/>
  <c r="AY27" i="3"/>
  <c r="DK53" i="3"/>
  <c r="AL122" i="3"/>
  <c r="BI110" i="3"/>
  <c r="BN115" i="3"/>
  <c r="BX110" i="3"/>
  <c r="CB122" i="3"/>
  <c r="AC118" i="3"/>
  <c r="AC120" i="3"/>
  <c r="CS115" i="3"/>
  <c r="AY46" i="3"/>
  <c r="CF122" i="3"/>
  <c r="CX119" i="3"/>
  <c r="CX121" i="3" s="1"/>
  <c r="AW119" i="3"/>
  <c r="AW121" i="3" s="1"/>
  <c r="BH119" i="3"/>
  <c r="BH121" i="3" s="1"/>
  <c r="Y122" i="3"/>
  <c r="BC114" i="3"/>
  <c r="BC119" i="3" s="1"/>
  <c r="BC121" i="3" s="1"/>
  <c r="CS116" i="3"/>
  <c r="CU22" i="3"/>
  <c r="CM119" i="3"/>
  <c r="CM121" i="3" s="1"/>
  <c r="CM122" i="3" s="1"/>
  <c r="BG119" i="3"/>
  <c r="BG121" i="3" s="1"/>
  <c r="BU115" i="3"/>
  <c r="AW127" i="3" s="1"/>
  <c r="AS122" i="3"/>
  <c r="DI110" i="3"/>
  <c r="AR119" i="3"/>
  <c r="AR121" i="3" s="1"/>
  <c r="AR122" i="3" s="1"/>
  <c r="BI119" i="3"/>
  <c r="BI121" i="3" s="1"/>
  <c r="BC22" i="3"/>
  <c r="AC114" i="3"/>
  <c r="AC113" i="3"/>
  <c r="AB113" i="3" s="1"/>
  <c r="AX113" i="3" s="1"/>
  <c r="BF119" i="3"/>
  <c r="BF121" i="3" s="1"/>
  <c r="BA114" i="3"/>
  <c r="CJ119" i="3"/>
  <c r="CJ121" i="3" s="1"/>
  <c r="CJ122" i="3" s="1"/>
  <c r="BD110" i="3"/>
  <c r="BD122" i="3" s="1"/>
  <c r="CT116" i="3"/>
  <c r="CX110" i="3"/>
  <c r="CG119" i="3"/>
  <c r="CG121" i="3" s="1"/>
  <c r="CG122" i="3" s="1"/>
  <c r="AJ122" i="3"/>
  <c r="CQ21" i="3"/>
  <c r="AY30" i="3"/>
  <c r="BA115" i="3"/>
  <c r="G115" i="3"/>
  <c r="BT33" i="3"/>
  <c r="CP33" i="3" s="1"/>
  <c r="G53" i="3"/>
  <c r="BT77" i="3"/>
  <c r="CP77" i="3" s="1"/>
  <c r="DF117" i="3"/>
  <c r="CQ58" i="3"/>
  <c r="DF75" i="3"/>
  <c r="BA53" i="3"/>
  <c r="AB100" i="3"/>
  <c r="AX100" i="3" s="1"/>
  <c r="CQ96" i="3"/>
  <c r="DK113" i="3"/>
  <c r="DK108" i="3"/>
  <c r="CQ43" i="3"/>
  <c r="DC53" i="3"/>
  <c r="DC110" i="3" s="1"/>
  <c r="DC115" i="3"/>
  <c r="DC119" i="3" s="1"/>
  <c r="DC121" i="3" s="1"/>
  <c r="BU112" i="3"/>
  <c r="BX119" i="3"/>
  <c r="BX121" i="3" s="1"/>
  <c r="AV122" i="3"/>
  <c r="BA90" i="3"/>
  <c r="AY81" i="3"/>
  <c r="BA120" i="3"/>
  <c r="BS113" i="3"/>
  <c r="AY96" i="3"/>
  <c r="BS108" i="3"/>
  <c r="AZ119" i="3"/>
  <c r="BO90" i="3"/>
  <c r="BO110" i="3" s="1"/>
  <c r="BK53" i="3"/>
  <c r="BK110" i="3" s="1"/>
  <c r="AY43" i="3"/>
  <c r="BT93" i="3"/>
  <c r="CP93" i="3" s="1"/>
  <c r="BU108" i="3"/>
  <c r="BT63" i="3"/>
  <c r="CP63" i="3" s="1"/>
  <c r="AC115" i="3"/>
  <c r="BA116" i="3"/>
  <c r="BA22" i="3"/>
  <c r="AY4" i="3"/>
  <c r="DJ110" i="3"/>
  <c r="G117" i="3"/>
  <c r="G75" i="3"/>
  <c r="AB54" i="3"/>
  <c r="AX54" i="3" s="1"/>
  <c r="CY119" i="3"/>
  <c r="CY121" i="3" s="1"/>
  <c r="BR119" i="3"/>
  <c r="BR121" i="3" s="1"/>
  <c r="AF119" i="3"/>
  <c r="AF121" i="3" s="1"/>
  <c r="AC112" i="3"/>
  <c r="DJ119" i="3"/>
  <c r="DJ121" i="3" s="1"/>
  <c r="CQ49" i="3"/>
  <c r="AY9" i="3"/>
  <c r="AY88" i="3"/>
  <c r="BS120" i="3"/>
  <c r="BL110" i="3"/>
  <c r="CT120" i="3"/>
  <c r="CQ89" i="3"/>
  <c r="CT90" i="3"/>
  <c r="G114" i="3"/>
  <c r="G90" i="3"/>
  <c r="G120" i="3"/>
  <c r="AB88" i="3"/>
  <c r="AX88" i="3" s="1"/>
  <c r="BW119" i="3"/>
  <c r="BW121" i="3" s="1"/>
  <c r="BU113" i="3"/>
  <c r="BT88" i="3"/>
  <c r="CP88" i="3" s="1"/>
  <c r="AB107" i="3"/>
  <c r="AX107" i="3" s="1"/>
  <c r="BE119" i="3"/>
  <c r="BE121" i="3" s="1"/>
  <c r="AI122" i="3"/>
  <c r="AC116" i="3"/>
  <c r="BO119" i="3"/>
  <c r="CA122" i="3"/>
  <c r="DF112" i="3"/>
  <c r="DF108" i="3"/>
  <c r="AY77" i="3"/>
  <c r="AZ90" i="3"/>
  <c r="AZ110" i="3" s="1"/>
  <c r="T122" i="3"/>
  <c r="DG110" i="3"/>
  <c r="CQ93" i="3"/>
  <c r="BI122" i="3"/>
  <c r="BP119" i="3"/>
  <c r="BP121" i="3" s="1"/>
  <c r="AE110" i="3"/>
  <c r="L122" i="3"/>
  <c r="DE116" i="3"/>
  <c r="DE119" i="3" s="1"/>
  <c r="DE121" i="3" s="1"/>
  <c r="DE22" i="3"/>
  <c r="DE110" i="3" s="1"/>
  <c r="AQ122" i="3"/>
  <c r="BT74" i="3"/>
  <c r="CP74" i="3" s="1"/>
  <c r="AB15" i="3"/>
  <c r="AX15" i="3" s="1"/>
  <c r="AB18" i="3"/>
  <c r="AX18" i="3" s="1"/>
  <c r="G112" i="3"/>
  <c r="BF110" i="3"/>
  <c r="H121" i="3"/>
  <c r="H122" i="3" s="1"/>
  <c r="DH119" i="3"/>
  <c r="DH121" i="3" s="1"/>
  <c r="DH122" i="3" s="1"/>
  <c r="G118" i="3"/>
  <c r="AB94" i="3"/>
  <c r="AX94" i="3" s="1"/>
  <c r="CR90" i="3"/>
  <c r="CR110" i="3" s="1"/>
  <c r="CR120" i="3"/>
  <c r="CQ76" i="3"/>
  <c r="CT113" i="3"/>
  <c r="CQ94" i="3"/>
  <c r="BB112" i="3"/>
  <c r="BT89" i="3"/>
  <c r="CP89" i="3" s="1"/>
  <c r="CQ79" i="3"/>
  <c r="BB115" i="3"/>
  <c r="BB53" i="3"/>
  <c r="AB101" i="3"/>
  <c r="AX101" i="3" s="1"/>
  <c r="BW110" i="3"/>
  <c r="DK90" i="3"/>
  <c r="CW110" i="3"/>
  <c r="BM116" i="3"/>
  <c r="BM119" i="3" s="1"/>
  <c r="BM121" i="3" s="1"/>
  <c r="BM22" i="3"/>
  <c r="BM110" i="3" s="1"/>
  <c r="AB63" i="3"/>
  <c r="AX63" i="3" s="1"/>
  <c r="BT26" i="3"/>
  <c r="CP26" i="3" s="1"/>
  <c r="BR110" i="3"/>
  <c r="AA110" i="3"/>
  <c r="CY110" i="3"/>
  <c r="CS53" i="3"/>
  <c r="CZ119" i="3"/>
  <c r="CZ121" i="3" s="1"/>
  <c r="AY101" i="3"/>
  <c r="AY94" i="3"/>
  <c r="DK116" i="3"/>
  <c r="DK22" i="3"/>
  <c r="AB85" i="3"/>
  <c r="AX85" i="3" s="1"/>
  <c r="AB77" i="3"/>
  <c r="AX77" i="3" s="1"/>
  <c r="BT45" i="3"/>
  <c r="CP45" i="3" s="1"/>
  <c r="BT32" i="3"/>
  <c r="CP32" i="3" s="1"/>
  <c r="BE108" i="3"/>
  <c r="BE110" i="3" s="1"/>
  <c r="BU90" i="3"/>
  <c r="BT76" i="3"/>
  <c r="CP76" i="3" s="1"/>
  <c r="AC117" i="3"/>
  <c r="AY83" i="3"/>
  <c r="AY86" i="3"/>
  <c r="CH122" i="3"/>
  <c r="BT97" i="3"/>
  <c r="CP97" i="3" s="1"/>
  <c r="DB119" i="3"/>
  <c r="DB121" i="3" s="1"/>
  <c r="BS53" i="3"/>
  <c r="AB27" i="3"/>
  <c r="AX27" i="3" s="1"/>
  <c r="BU116" i="3"/>
  <c r="BU53" i="3"/>
  <c r="BH110" i="3"/>
  <c r="CI122" i="3"/>
  <c r="AB37" i="3"/>
  <c r="AX37" i="3" s="1"/>
  <c r="CO117" i="3"/>
  <c r="BU117" i="3" s="1"/>
  <c r="CO75" i="3"/>
  <c r="CO110" i="3" s="1"/>
  <c r="AB65" i="3"/>
  <c r="AX65" i="3" s="1"/>
  <c r="AB43" i="3"/>
  <c r="AX43" i="3" s="1"/>
  <c r="AY8" i="3"/>
  <c r="CU115" i="3"/>
  <c r="CQ34" i="3"/>
  <c r="DG119" i="3"/>
  <c r="DG121" i="3" s="1"/>
  <c r="BQ119" i="3"/>
  <c r="BQ121" i="3" s="1"/>
  <c r="AB51" i="3"/>
  <c r="AX51" i="3" s="1"/>
  <c r="BT38" i="3"/>
  <c r="CP38" i="3" s="1"/>
  <c r="P122" i="3"/>
  <c r="BT4" i="3"/>
  <c r="CP4" i="3" s="1"/>
  <c r="BU22" i="3"/>
  <c r="BT59" i="3"/>
  <c r="CP59" i="3" s="1"/>
  <c r="BV121" i="3"/>
  <c r="BV122" i="3" s="1"/>
  <c r="CK121" i="3"/>
  <c r="CK122" i="3" s="1"/>
  <c r="CR119" i="3"/>
  <c r="CW119" i="3"/>
  <c r="CW121" i="3" s="1"/>
  <c r="AB97" i="3"/>
  <c r="AX97" i="3" s="1"/>
  <c r="AB80" i="3"/>
  <c r="AX80" i="3" s="1"/>
  <c r="AP119" i="3"/>
  <c r="AP121" i="3" s="1"/>
  <c r="AP122" i="3" s="1"/>
  <c r="AB83" i="3"/>
  <c r="AX83" i="3" s="1"/>
  <c r="DF115" i="3"/>
  <c r="Z122" i="3"/>
  <c r="AB93" i="3"/>
  <c r="AX93" i="3" s="1"/>
  <c r="BS115" i="3"/>
  <c r="CV110" i="3"/>
  <c r="CV122" i="3" s="1"/>
  <c r="G22" i="3"/>
  <c r="BK119" i="3"/>
  <c r="BK121" i="3" s="1"/>
  <c r="BS22" i="3"/>
  <c r="BS116" i="3"/>
  <c r="AB24" i="3"/>
  <c r="AX24" i="3" s="1"/>
  <c r="CS117" i="3"/>
  <c r="CS75" i="3"/>
  <c r="AD121" i="3"/>
  <c r="AD122" i="3" s="1"/>
  <c r="AA119" i="3"/>
  <c r="AA121" i="3" s="1"/>
  <c r="BA75" i="3"/>
  <c r="BT95" i="3"/>
  <c r="CP95" i="3" s="1"/>
  <c r="BS117" i="3"/>
  <c r="BS75" i="3"/>
  <c r="AB9" i="3"/>
  <c r="AX9" i="3" s="1"/>
  <c r="BU120" i="3"/>
  <c r="BT37" i="3"/>
  <c r="CP37" i="3" s="1"/>
  <c r="AB14" i="3"/>
  <c r="AX14" i="3" s="1"/>
  <c r="AF110" i="3"/>
  <c r="BT56" i="3"/>
  <c r="CP56" i="3" s="1"/>
  <c r="AB57" i="3"/>
  <c r="AX57" i="3" s="1"/>
  <c r="BA108" i="3"/>
  <c r="BT101" i="3"/>
  <c r="CP101" i="3" s="1"/>
  <c r="BT100" i="3"/>
  <c r="CP100" i="3" s="1"/>
  <c r="BA113" i="3"/>
  <c r="CQ26" i="3"/>
  <c r="G108" i="3"/>
  <c r="BU75" i="3"/>
  <c r="BT54" i="3"/>
  <c r="CP54" i="3" s="1"/>
  <c r="AB47" i="3"/>
  <c r="AX47" i="3" s="1"/>
  <c r="AB33" i="3"/>
  <c r="AX33" i="3" s="1"/>
  <c r="AB8" i="3"/>
  <c r="AX8" i="3" s="1"/>
  <c r="AY65" i="3"/>
  <c r="BT81" i="3"/>
  <c r="CP81" i="3" s="1"/>
  <c r="BT9" i="3"/>
  <c r="CP9" i="3" s="1"/>
  <c r="AG110" i="3"/>
  <c r="AC108" i="3"/>
  <c r="BT43" i="3"/>
  <c r="CP43" i="3" s="1"/>
  <c r="BG110" i="3"/>
  <c r="BT12" i="3"/>
  <c r="CP12" i="3" s="1"/>
  <c r="AB106" i="3"/>
  <c r="AX106" i="3" s="1"/>
  <c r="BT51" i="3"/>
  <c r="CP51" i="3" s="1"/>
  <c r="BQ108" i="3"/>
  <c r="BQ110" i="3" s="1"/>
  <c r="DK54" i="3"/>
  <c r="CQ54" i="3" s="1"/>
  <c r="CQ75" i="3" s="1"/>
  <c r="BN110" i="3" l="1"/>
  <c r="CT110" i="3"/>
  <c r="BB110" i="3"/>
  <c r="AC110" i="3"/>
  <c r="DF110" i="3"/>
  <c r="CQ22" i="3"/>
  <c r="AG122" i="3"/>
  <c r="BO121" i="3"/>
  <c r="BH122" i="3"/>
  <c r="BN119" i="3"/>
  <c r="BN121" i="3" s="1"/>
  <c r="BN122" i="3" s="1"/>
  <c r="CT119" i="3"/>
  <c r="AE122" i="3"/>
  <c r="DI122" i="3"/>
  <c r="AY108" i="3"/>
  <c r="DA122" i="3"/>
  <c r="AW122" i="3"/>
  <c r="AZ121" i="3"/>
  <c r="AZ122" i="3" s="1"/>
  <c r="BX122" i="3"/>
  <c r="BW122" i="3"/>
  <c r="CZ122" i="3"/>
  <c r="AY117" i="3"/>
  <c r="CQ113" i="3"/>
  <c r="AY75" i="3"/>
  <c r="BO122" i="3"/>
  <c r="BA119" i="3"/>
  <c r="BA121" i="3" s="1"/>
  <c r="BE122" i="3"/>
  <c r="DB122" i="3"/>
  <c r="CS110" i="3"/>
  <c r="DG122" i="3"/>
  <c r="I122" i="3"/>
  <c r="AY116" i="3"/>
  <c r="BK122" i="3"/>
  <c r="AY114" i="3"/>
  <c r="BS110" i="3"/>
  <c r="CR121" i="3"/>
  <c r="CR122" i="3" s="1"/>
  <c r="BT115" i="3"/>
  <c r="CP115" i="3" s="1"/>
  <c r="BG122" i="3"/>
  <c r="CQ115" i="3"/>
  <c r="AB114" i="3"/>
  <c r="AX114" i="3" s="1"/>
  <c r="AB53" i="3"/>
  <c r="AX53" i="3" s="1"/>
  <c r="AY120" i="3"/>
  <c r="BC110" i="3"/>
  <c r="BC122" i="3" s="1"/>
  <c r="CS119" i="3"/>
  <c r="CS121" i="3" s="1"/>
  <c r="CU119" i="3"/>
  <c r="CU121" i="3" s="1"/>
  <c r="BS119" i="3"/>
  <c r="BS121" i="3" s="1"/>
  <c r="CY122" i="3"/>
  <c r="AY115" i="3"/>
  <c r="BQ122" i="3"/>
  <c r="AF122" i="3"/>
  <c r="CQ120" i="3"/>
  <c r="BF122" i="3"/>
  <c r="AA122" i="3"/>
  <c r="BR122" i="3"/>
  <c r="CX122" i="3"/>
  <c r="BT117" i="3"/>
  <c r="CP117" i="3" s="1"/>
  <c r="BU110" i="3"/>
  <c r="BT22" i="3"/>
  <c r="CP22" i="3" s="1"/>
  <c r="AY113" i="3"/>
  <c r="BM122" i="3"/>
  <c r="DF119" i="3"/>
  <c r="DF121" i="3" s="1"/>
  <c r="BT113" i="3"/>
  <c r="CP113" i="3" s="1"/>
  <c r="DD122" i="3"/>
  <c r="AC119" i="3"/>
  <c r="AB112" i="3"/>
  <c r="AX112" i="3" s="1"/>
  <c r="AY22" i="3"/>
  <c r="BU119" i="3"/>
  <c r="BT112" i="3"/>
  <c r="CP112" i="3" s="1"/>
  <c r="CQ116" i="3"/>
  <c r="G110" i="3"/>
  <c r="AB110" i="3" s="1"/>
  <c r="AX110" i="3" s="1"/>
  <c r="CQ112" i="3"/>
  <c r="DE122" i="3"/>
  <c r="BA110" i="3"/>
  <c r="AB118" i="3"/>
  <c r="AX118" i="3" s="1"/>
  <c r="AY90" i="3"/>
  <c r="AB117" i="3"/>
  <c r="AX117" i="3" s="1"/>
  <c r="CW122" i="3"/>
  <c r="CQ90" i="3"/>
  <c r="DK117" i="3"/>
  <c r="DK119" i="3" s="1"/>
  <c r="DK121" i="3" s="1"/>
  <c r="DK75" i="3"/>
  <c r="DK110" i="3" s="1"/>
  <c r="CQ53" i="3"/>
  <c r="BT120" i="3"/>
  <c r="CP120" i="3" s="1"/>
  <c r="BT116" i="3"/>
  <c r="CP116" i="3" s="1"/>
  <c r="BT90" i="3"/>
  <c r="CP90" i="3" s="1"/>
  <c r="AB120" i="3"/>
  <c r="AX120" i="3" s="1"/>
  <c r="AB115" i="3"/>
  <c r="AX115" i="3" s="1"/>
  <c r="BT75" i="3"/>
  <c r="CP75" i="3" s="1"/>
  <c r="G119" i="3"/>
  <c r="BT108" i="3"/>
  <c r="CP108" i="3" s="1"/>
  <c r="AY53" i="3"/>
  <c r="BT114" i="3"/>
  <c r="CP114" i="3" s="1"/>
  <c r="AB90" i="3"/>
  <c r="AX90" i="3" s="1"/>
  <c r="CT121" i="3"/>
  <c r="AB116" i="3"/>
  <c r="AX116" i="3" s="1"/>
  <c r="BL122" i="3"/>
  <c r="DJ122" i="3"/>
  <c r="DC122" i="3"/>
  <c r="BB119" i="3"/>
  <c r="BB121" i="3" s="1"/>
  <c r="BB122" i="3" s="1"/>
  <c r="AY112" i="3"/>
  <c r="BT53" i="3"/>
  <c r="CP53" i="3" s="1"/>
  <c r="AB108" i="3"/>
  <c r="AX108" i="3" s="1"/>
  <c r="CQ108" i="3"/>
  <c r="BT118" i="3"/>
  <c r="CP118" i="3" s="1"/>
  <c r="AB22" i="3"/>
  <c r="AX22" i="3" s="1"/>
  <c r="CO119" i="3"/>
  <c r="CO121" i="3" s="1"/>
  <c r="CO122" i="3" s="1"/>
  <c r="CT122" i="3" l="1"/>
  <c r="DF122" i="3"/>
  <c r="CS122" i="3"/>
  <c r="BA122" i="3"/>
  <c r="BS122" i="3"/>
  <c r="AY119" i="3"/>
  <c r="AY121" i="3" s="1"/>
  <c r="DK122" i="3"/>
  <c r="BT110" i="3"/>
  <c r="CP110" i="3" s="1"/>
  <c r="BT119" i="3"/>
  <c r="CP119" i="3" s="1"/>
  <c r="BU121" i="3"/>
  <c r="CQ117" i="3"/>
  <c r="G121" i="3"/>
  <c r="AY110" i="3"/>
  <c r="CQ110" i="3"/>
  <c r="AC121" i="3"/>
  <c r="AB119" i="3"/>
  <c r="AX119" i="3" s="1"/>
  <c r="G122" i="3" l="1"/>
  <c r="CP121" i="3"/>
  <c r="CQ119" i="3"/>
  <c r="AY122" i="3"/>
  <c r="BU122" i="3"/>
  <c r="AB121" i="3"/>
  <c r="AX121" i="3" s="1"/>
  <c r="AC122" i="3"/>
  <c r="CQ121" i="3" l="1"/>
  <c r="CQ122" i="3" l="1"/>
  <c r="BU6" i="2" l="1"/>
  <c r="CN120" i="2" l="1"/>
  <c r="CM120" i="2"/>
  <c r="CL120" i="2"/>
  <c r="CJ120" i="2"/>
  <c r="CI120" i="2"/>
  <c r="CH120" i="2"/>
  <c r="CG120" i="2"/>
  <c r="CF120" i="2"/>
  <c r="CE120" i="2"/>
  <c r="CD120" i="2"/>
  <c r="CB120" i="2"/>
  <c r="CA120" i="2"/>
  <c r="BZ120" i="2"/>
  <c r="BY120" i="2"/>
  <c r="AV120" i="2"/>
  <c r="AU120" i="2"/>
  <c r="AT120" i="2"/>
  <c r="AR120" i="2"/>
  <c r="AQ120" i="2"/>
  <c r="AP120" i="2"/>
  <c r="AO120" i="2"/>
  <c r="AN120" i="2"/>
  <c r="AM120" i="2"/>
  <c r="AL120" i="2"/>
  <c r="AK120" i="2"/>
  <c r="AJ120" i="2"/>
  <c r="AI120" i="2"/>
  <c r="AH120" i="2"/>
  <c r="AG120" i="2"/>
  <c r="Z120" i="2"/>
  <c r="Y120" i="2"/>
  <c r="W120" i="2"/>
  <c r="V120" i="2"/>
  <c r="U120" i="2"/>
  <c r="T120" i="2"/>
  <c r="S120" i="2"/>
  <c r="R120" i="2"/>
  <c r="Q120" i="2"/>
  <c r="P120" i="2"/>
  <c r="O120" i="2"/>
  <c r="N120" i="2"/>
  <c r="M120" i="2"/>
  <c r="L120" i="2"/>
  <c r="K120" i="2"/>
  <c r="J120" i="2"/>
  <c r="I120" i="2"/>
  <c r="L119" i="2"/>
  <c r="L121" i="2" s="1"/>
  <c r="CO118" i="2"/>
  <c r="CN118" i="2"/>
  <c r="CL118" i="2"/>
  <c r="CI118" i="2"/>
  <c r="CH118" i="2"/>
  <c r="CB118" i="2"/>
  <c r="BY118" i="2"/>
  <c r="AW118" i="2"/>
  <c r="AT118" i="2"/>
  <c r="AS118" i="2"/>
  <c r="AR118" i="2"/>
  <c r="AQ118" i="2"/>
  <c r="AP118" i="2"/>
  <c r="AO118" i="2"/>
  <c r="AN118" i="2"/>
  <c r="AM118" i="2"/>
  <c r="AL118" i="2"/>
  <c r="AK118" i="2"/>
  <c r="AJ118" i="2"/>
  <c r="AI118" i="2"/>
  <c r="AH118" i="2"/>
  <c r="AG118" i="2"/>
  <c r="AF118" i="2"/>
  <c r="AE118" i="2"/>
  <c r="AD118" i="2"/>
  <c r="AA118" i="2"/>
  <c r="Z118" i="2"/>
  <c r="U118" i="2"/>
  <c r="N118" i="2"/>
  <c r="K118" i="2"/>
  <c r="CN117" i="2"/>
  <c r="CM117" i="2"/>
  <c r="CL117" i="2"/>
  <c r="CK117" i="2"/>
  <c r="CI117" i="2"/>
  <c r="CH117" i="2"/>
  <c r="CF117" i="2"/>
  <c r="CE117" i="2"/>
  <c r="CD117" i="2"/>
  <c r="CB117" i="2"/>
  <c r="CA117" i="2"/>
  <c r="BZ117" i="2"/>
  <c r="BY117" i="2"/>
  <c r="BX117" i="2"/>
  <c r="BV117" i="2"/>
  <c r="AV117" i="2"/>
  <c r="AU117" i="2"/>
  <c r="AT117" i="2"/>
  <c r="AS117" i="2"/>
  <c r="AQ117" i="2"/>
  <c r="AP117" i="2"/>
  <c r="AN117" i="2"/>
  <c r="AM117" i="2"/>
  <c r="AL117" i="2"/>
  <c r="AK117" i="2"/>
  <c r="AJ117" i="2"/>
  <c r="AI117" i="2"/>
  <c r="AH117" i="2"/>
  <c r="AG117" i="2"/>
  <c r="AF117" i="2"/>
  <c r="AD117" i="2"/>
  <c r="Z117" i="2"/>
  <c r="Y117" i="2"/>
  <c r="W117" i="2"/>
  <c r="U117" i="2"/>
  <c r="T117" i="2"/>
  <c r="R117" i="2"/>
  <c r="Q117" i="2"/>
  <c r="P117" i="2"/>
  <c r="O117" i="2"/>
  <c r="N117" i="2"/>
  <c r="M117" i="2"/>
  <c r="L117" i="2"/>
  <c r="K117" i="2"/>
  <c r="J117" i="2"/>
  <c r="I117" i="2"/>
  <c r="H117" i="2"/>
  <c r="CN116" i="2"/>
  <c r="CM116" i="2"/>
  <c r="CL116" i="2"/>
  <c r="CK116" i="2"/>
  <c r="CH116" i="2"/>
  <c r="CG116" i="2"/>
  <c r="CF116" i="2"/>
  <c r="CE116" i="2"/>
  <c r="CD116" i="2"/>
  <c r="CB116" i="2"/>
  <c r="CA116" i="2"/>
  <c r="BZ116" i="2"/>
  <c r="BV116" i="2"/>
  <c r="AV116" i="2"/>
  <c r="AU116" i="2"/>
  <c r="AT116" i="2"/>
  <c r="AS116" i="2"/>
  <c r="AP116" i="2"/>
  <c r="AO116" i="2"/>
  <c r="AN116" i="2"/>
  <c r="AM116" i="2"/>
  <c r="AL116" i="2"/>
  <c r="AK116" i="2"/>
  <c r="AJ116" i="2"/>
  <c r="AI116" i="2"/>
  <c r="AH116" i="2"/>
  <c r="AD116" i="2"/>
  <c r="Z116" i="2"/>
  <c r="Y116" i="2"/>
  <c r="W116" i="2"/>
  <c r="V116" i="2"/>
  <c r="U116" i="2"/>
  <c r="T116" i="2"/>
  <c r="S116" i="2"/>
  <c r="R116" i="2"/>
  <c r="Q116" i="2"/>
  <c r="P116" i="2"/>
  <c r="O116" i="2"/>
  <c r="N116" i="2"/>
  <c r="M116" i="2"/>
  <c r="L116" i="2"/>
  <c r="K116" i="2"/>
  <c r="J116" i="2"/>
  <c r="H116" i="2"/>
  <c r="CN115" i="2"/>
  <c r="CM115" i="2"/>
  <c r="CL115" i="2"/>
  <c r="CK115" i="2"/>
  <c r="CI115" i="2"/>
  <c r="CH115" i="2"/>
  <c r="CF115" i="2"/>
  <c r="CE115" i="2"/>
  <c r="CD115" i="2"/>
  <c r="CB115" i="2"/>
  <c r="CA115" i="2"/>
  <c r="CA119" i="2" s="1"/>
  <c r="CA121" i="2" s="1"/>
  <c r="BZ115" i="2"/>
  <c r="BV115" i="2"/>
  <c r="AV115" i="2"/>
  <c r="AU115" i="2"/>
  <c r="AT115" i="2"/>
  <c r="AS115" i="2"/>
  <c r="AQ115" i="2"/>
  <c r="AP115" i="2"/>
  <c r="AN115" i="2"/>
  <c r="AM115" i="2"/>
  <c r="AL115" i="2"/>
  <c r="AK115" i="2"/>
  <c r="AJ115" i="2"/>
  <c r="AI115" i="2"/>
  <c r="AH115" i="2"/>
  <c r="AD115" i="2"/>
  <c r="Z115" i="2"/>
  <c r="Y115" i="2"/>
  <c r="W115" i="2"/>
  <c r="U115" i="2"/>
  <c r="T115" i="2"/>
  <c r="R115" i="2"/>
  <c r="Q115" i="2"/>
  <c r="P115" i="2"/>
  <c r="O115" i="2"/>
  <c r="N115" i="2"/>
  <c r="M115" i="2"/>
  <c r="L115" i="2"/>
  <c r="J115" i="2"/>
  <c r="H115" i="2"/>
  <c r="CN114" i="2"/>
  <c r="CM114" i="2"/>
  <c r="CL114" i="2"/>
  <c r="CK114" i="2"/>
  <c r="CI114" i="2"/>
  <c r="CH114" i="2"/>
  <c r="CG114" i="2"/>
  <c r="CF114" i="2"/>
  <c r="CF119" i="2" s="1"/>
  <c r="CF121" i="2" s="1"/>
  <c r="CE114" i="2"/>
  <c r="CD114" i="2"/>
  <c r="CB114" i="2"/>
  <c r="CA114" i="2"/>
  <c r="BZ114" i="2"/>
  <c r="BX114" i="2"/>
  <c r="BV114" i="2"/>
  <c r="AV114" i="2"/>
  <c r="AU114" i="2"/>
  <c r="AT114" i="2"/>
  <c r="AS114" i="2"/>
  <c r="AQ114" i="2"/>
  <c r="AP114" i="2"/>
  <c r="AO114" i="2"/>
  <c r="AN114" i="2"/>
  <c r="AM114" i="2"/>
  <c r="AL114" i="2"/>
  <c r="AK114" i="2"/>
  <c r="AJ114" i="2"/>
  <c r="AI114" i="2"/>
  <c r="AH114" i="2"/>
  <c r="AF114" i="2"/>
  <c r="AD114" i="2"/>
  <c r="Z114" i="2"/>
  <c r="Y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H114" i="2"/>
  <c r="CN113" i="2"/>
  <c r="CM113" i="2"/>
  <c r="CL113" i="2"/>
  <c r="CK113" i="2"/>
  <c r="CI113" i="2"/>
  <c r="CG113" i="2"/>
  <c r="CF113" i="2"/>
  <c r="CE113" i="2"/>
  <c r="CD113" i="2"/>
  <c r="CB113" i="2"/>
  <c r="CA113" i="2"/>
  <c r="BZ113" i="2"/>
  <c r="BV113" i="2"/>
  <c r="BG113" i="2"/>
  <c r="AV113" i="2"/>
  <c r="AU113" i="2"/>
  <c r="AT113" i="2"/>
  <c r="AS113" i="2"/>
  <c r="AQ113" i="2"/>
  <c r="AO113" i="2"/>
  <c r="AN113" i="2"/>
  <c r="AM113" i="2"/>
  <c r="AL113" i="2"/>
  <c r="AK113" i="2"/>
  <c r="AJ113" i="2"/>
  <c r="AH113" i="2"/>
  <c r="AD113" i="2"/>
  <c r="Z113" i="2"/>
  <c r="Y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I113" i="2"/>
  <c r="H113" i="2"/>
  <c r="DI112" i="2"/>
  <c r="CY112" i="2"/>
  <c r="CW112" i="2"/>
  <c r="CS112" i="2"/>
  <c r="CN112" i="2"/>
  <c r="CM112" i="2"/>
  <c r="CL112" i="2"/>
  <c r="CL119" i="2" s="1"/>
  <c r="CL121" i="2" s="1"/>
  <c r="CK112" i="2"/>
  <c r="CI112" i="2"/>
  <c r="CG112" i="2"/>
  <c r="CF112" i="2"/>
  <c r="CE112" i="2"/>
  <c r="CD112" i="2"/>
  <c r="CB112" i="2"/>
  <c r="CA112" i="2"/>
  <c r="BZ112" i="2"/>
  <c r="BZ119" i="2" s="1"/>
  <c r="BZ121" i="2" s="1"/>
  <c r="BY112" i="2"/>
  <c r="BW112" i="2"/>
  <c r="BV112" i="2"/>
  <c r="BQ112" i="2"/>
  <c r="BI112" i="2"/>
  <c r="BG112" i="2"/>
  <c r="AV112" i="2"/>
  <c r="AU112" i="2"/>
  <c r="AT112" i="2"/>
  <c r="AT119" i="2" s="1"/>
  <c r="AS112" i="2"/>
  <c r="AQ112" i="2"/>
  <c r="AO112" i="2"/>
  <c r="AN112" i="2"/>
  <c r="AN119" i="2" s="1"/>
  <c r="AN121" i="2" s="1"/>
  <c r="AM112" i="2"/>
  <c r="AL112" i="2"/>
  <c r="AL119" i="2" s="1"/>
  <c r="AK112" i="2"/>
  <c r="AK119" i="2" s="1"/>
  <c r="AJ112" i="2"/>
  <c r="AJ119" i="2" s="1"/>
  <c r="AI112" i="2"/>
  <c r="AH112" i="2"/>
  <c r="AG112" i="2"/>
  <c r="AE112" i="2"/>
  <c r="AD112" i="2"/>
  <c r="Z112" i="2"/>
  <c r="Y112" i="2"/>
  <c r="W112" i="2"/>
  <c r="W119" i="2" s="1"/>
  <c r="W121" i="2" s="1"/>
  <c r="V112" i="2"/>
  <c r="U112" i="2"/>
  <c r="T112" i="2"/>
  <c r="T119" i="2" s="1"/>
  <c r="T121" i="2" s="1"/>
  <c r="S112" i="2"/>
  <c r="R112" i="2"/>
  <c r="Q112" i="2"/>
  <c r="P112" i="2"/>
  <c r="O112" i="2"/>
  <c r="N112" i="2"/>
  <c r="N119" i="2" s="1"/>
  <c r="N121" i="2" s="1"/>
  <c r="M112" i="2"/>
  <c r="L112" i="2"/>
  <c r="K112" i="2"/>
  <c r="K119" i="2" s="1"/>
  <c r="K121" i="2" s="1"/>
  <c r="J112" i="2"/>
  <c r="I112" i="2"/>
  <c r="H112" i="2"/>
  <c r="W110" i="2"/>
  <c r="CK108" i="2"/>
  <c r="CI108" i="2"/>
  <c r="CG108" i="2"/>
  <c r="CF108" i="2"/>
  <c r="CE108" i="2"/>
  <c r="CD108" i="2"/>
  <c r="CC108" i="2"/>
  <c r="CB108" i="2"/>
  <c r="CA108" i="2"/>
  <c r="BZ108" i="2"/>
  <c r="BY108" i="2"/>
  <c r="BV108" i="2"/>
  <c r="AT108" i="2"/>
  <c r="AS108" i="2"/>
  <c r="AQ108" i="2"/>
  <c r="AO108" i="2"/>
  <c r="AN108" i="2"/>
  <c r="AM108" i="2"/>
  <c r="AL108" i="2"/>
  <c r="AK108" i="2"/>
  <c r="AJ108" i="2"/>
  <c r="AH108" i="2"/>
  <c r="AD108" i="2"/>
  <c r="AA108" i="2"/>
  <c r="Z108" i="2"/>
  <c r="X108" i="2"/>
  <c r="W108" i="2"/>
  <c r="V108" i="2"/>
  <c r="U108" i="2"/>
  <c r="T108" i="2"/>
  <c r="S108" i="2"/>
  <c r="R108" i="2"/>
  <c r="Q108" i="2"/>
  <c r="P108" i="2"/>
  <c r="O108" i="2"/>
  <c r="N108" i="2"/>
  <c r="N110" i="2" s="1"/>
  <c r="M108" i="2"/>
  <c r="L108" i="2"/>
  <c r="K108" i="2"/>
  <c r="J108" i="2"/>
  <c r="I108" i="2"/>
  <c r="H108" i="2"/>
  <c r="DM107" i="2"/>
  <c r="DJ107" i="2"/>
  <c r="DI107" i="2"/>
  <c r="DH107" i="2"/>
  <c r="DG107" i="2"/>
  <c r="DF107" i="2"/>
  <c r="DE107" i="2"/>
  <c r="DD107" i="2"/>
  <c r="DC107" i="2"/>
  <c r="DB107" i="2"/>
  <c r="DA107" i="2"/>
  <c r="CZ107" i="2"/>
  <c r="CY107" i="2"/>
  <c r="CX107" i="2"/>
  <c r="CW107" i="2"/>
  <c r="CV107" i="2"/>
  <c r="CU107" i="2"/>
  <c r="CT107" i="2"/>
  <c r="CS107" i="2"/>
  <c r="CR107" i="2"/>
  <c r="CJ107" i="2"/>
  <c r="CJ114" i="2" s="1"/>
  <c r="BU107" i="2"/>
  <c r="BS107" i="2"/>
  <c r="BR107" i="2"/>
  <c r="BQ107" i="2"/>
  <c r="BP107" i="2"/>
  <c r="BO107" i="2"/>
  <c r="BM107" i="2"/>
  <c r="BL107" i="2"/>
  <c r="BK107" i="2"/>
  <c r="BJ107" i="2"/>
  <c r="BI107" i="2"/>
  <c r="BH107" i="2"/>
  <c r="BG107" i="2"/>
  <c r="BF107" i="2"/>
  <c r="BE107" i="2"/>
  <c r="BD107" i="2"/>
  <c r="BC107" i="2"/>
  <c r="BB107" i="2"/>
  <c r="BA107" i="2"/>
  <c r="AZ107" i="2"/>
  <c r="AR107" i="2"/>
  <c r="AC107" i="2" s="1"/>
  <c r="AB107" i="2" s="1"/>
  <c r="AX107" i="2" s="1"/>
  <c r="AA107" i="2"/>
  <c r="G107" i="2" s="1"/>
  <c r="DK106" i="2"/>
  <c r="DJ106" i="2"/>
  <c r="DI106" i="2"/>
  <c r="DH106" i="2"/>
  <c r="DG106" i="2"/>
  <c r="DF106" i="2"/>
  <c r="DE106" i="2"/>
  <c r="DD106" i="2"/>
  <c r="DC106" i="2"/>
  <c r="DB106" i="2"/>
  <c r="DA106" i="2"/>
  <c r="CZ106" i="2"/>
  <c r="CY106" i="2"/>
  <c r="CX106" i="2"/>
  <c r="CW106" i="2"/>
  <c r="CV106" i="2"/>
  <c r="CU106" i="2"/>
  <c r="CT106" i="2"/>
  <c r="CS106" i="2"/>
  <c r="CR106" i="2"/>
  <c r="CJ106" i="2"/>
  <c r="CJ116" i="2" s="1"/>
  <c r="BU106" i="2"/>
  <c r="BT106" i="2" s="1"/>
  <c r="CP106" i="2" s="1"/>
  <c r="BS106" i="2"/>
  <c r="BR106" i="2"/>
  <c r="BQ106" i="2"/>
  <c r="BP106" i="2"/>
  <c r="BO106" i="2"/>
  <c r="BM106" i="2"/>
  <c r="BL106" i="2"/>
  <c r="BK106" i="2"/>
  <c r="BJ106" i="2"/>
  <c r="BI106" i="2"/>
  <c r="BH106" i="2"/>
  <c r="BG106" i="2"/>
  <c r="BF106" i="2"/>
  <c r="BE106" i="2"/>
  <c r="BD106" i="2"/>
  <c r="BC106" i="2"/>
  <c r="BB106" i="2"/>
  <c r="BA106" i="2"/>
  <c r="AZ106" i="2"/>
  <c r="AR106" i="2"/>
  <c r="G106" i="2"/>
  <c r="DM106" i="2" s="1"/>
  <c r="DM105" i="2"/>
  <c r="DK105" i="2"/>
  <c r="DJ105" i="2"/>
  <c r="DI105" i="2"/>
  <c r="DH105" i="2"/>
  <c r="DG105" i="2"/>
  <c r="DF105" i="2"/>
  <c r="DE105" i="2"/>
  <c r="DD105" i="2"/>
  <c r="DC105" i="2"/>
  <c r="DB105" i="2"/>
  <c r="DA105" i="2"/>
  <c r="CZ105" i="2"/>
  <c r="CY105" i="2"/>
  <c r="CX105" i="2"/>
  <c r="CW105" i="2"/>
  <c r="CV105" i="2"/>
  <c r="CU105" i="2"/>
  <c r="CT105" i="2"/>
  <c r="CS105" i="2"/>
  <c r="CR105" i="2"/>
  <c r="CQ105" i="2" s="1"/>
  <c r="DO105" i="2" s="1"/>
  <c r="BU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BG105" i="2"/>
  <c r="BF105" i="2"/>
  <c r="BE105" i="2"/>
  <c r="BD105" i="2"/>
  <c r="BC105" i="2"/>
  <c r="BB105" i="2"/>
  <c r="BA105" i="2"/>
  <c r="AZ105" i="2"/>
  <c r="AY105" i="2" s="1"/>
  <c r="AC105" i="2"/>
  <c r="G105" i="2"/>
  <c r="AB105" i="2" s="1"/>
  <c r="AX105" i="2" s="1"/>
  <c r="DM104" i="2"/>
  <c r="DK104" i="2"/>
  <c r="DJ104" i="2"/>
  <c r="DI104" i="2"/>
  <c r="DH104" i="2"/>
  <c r="DG104" i="2"/>
  <c r="DF104" i="2"/>
  <c r="DE104" i="2"/>
  <c r="DD104" i="2"/>
  <c r="DC104" i="2"/>
  <c r="DB104" i="2"/>
  <c r="DA104" i="2"/>
  <c r="CZ104" i="2"/>
  <c r="CY104" i="2"/>
  <c r="CX104" i="2"/>
  <c r="CW104" i="2"/>
  <c r="CV104" i="2"/>
  <c r="CU104" i="2"/>
  <c r="CT104" i="2"/>
  <c r="CQ104" i="2" s="1"/>
  <c r="CS104" i="2"/>
  <c r="CR104" i="2"/>
  <c r="CP104" i="2"/>
  <c r="BU104" i="2"/>
  <c r="BT104" i="2" s="1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E104" i="2"/>
  <c r="BD104" i="2"/>
  <c r="BC104" i="2"/>
  <c r="BB104" i="2"/>
  <c r="BA104" i="2"/>
  <c r="AZ104" i="2"/>
  <c r="AC104" i="2"/>
  <c r="G104" i="2"/>
  <c r="DK103" i="2"/>
  <c r="DJ103" i="2"/>
  <c r="DI103" i="2"/>
  <c r="DH103" i="2"/>
  <c r="DG103" i="2"/>
  <c r="DF103" i="2"/>
  <c r="DE103" i="2"/>
  <c r="DD103" i="2"/>
  <c r="DC103" i="2"/>
  <c r="DB103" i="2"/>
  <c r="DA103" i="2"/>
  <c r="CZ103" i="2"/>
  <c r="CY103" i="2"/>
  <c r="CX103" i="2"/>
  <c r="CW103" i="2"/>
  <c r="CV103" i="2"/>
  <c r="CU103" i="2"/>
  <c r="CT103" i="2"/>
  <c r="CR103" i="2"/>
  <c r="BW103" i="2"/>
  <c r="CS103" i="2" s="1"/>
  <c r="BU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AZ103" i="2"/>
  <c r="AE103" i="2"/>
  <c r="AC103" i="2" s="1"/>
  <c r="G103" i="2"/>
  <c r="DM103" i="2" s="1"/>
  <c r="DK102" i="2"/>
  <c r="DJ102" i="2"/>
  <c r="DI102" i="2"/>
  <c r="DH102" i="2"/>
  <c r="DG102" i="2"/>
  <c r="DF102" i="2"/>
  <c r="DE102" i="2"/>
  <c r="DD102" i="2"/>
  <c r="DC102" i="2"/>
  <c r="DB102" i="2"/>
  <c r="DA102" i="2"/>
  <c r="CZ102" i="2"/>
  <c r="CY102" i="2"/>
  <c r="CX102" i="2"/>
  <c r="CW102" i="2"/>
  <c r="CV102" i="2"/>
  <c r="CU102" i="2"/>
  <c r="CT102" i="2"/>
  <c r="CR102" i="2"/>
  <c r="BW102" i="2"/>
  <c r="BU102" i="2" s="1"/>
  <c r="BT102" i="2" s="1"/>
  <c r="CP102" i="2" s="1"/>
  <c r="BS102" i="2"/>
  <c r="BR102" i="2"/>
  <c r="BQ102" i="2"/>
  <c r="BP102" i="2"/>
  <c r="BO102" i="2"/>
  <c r="BN102" i="2"/>
  <c r="BM102" i="2"/>
  <c r="BL102" i="2"/>
  <c r="BK102" i="2"/>
  <c r="BJ102" i="2"/>
  <c r="BI102" i="2"/>
  <c r="BH102" i="2"/>
  <c r="BG102" i="2"/>
  <c r="BF102" i="2"/>
  <c r="BE102" i="2"/>
  <c r="BD102" i="2"/>
  <c r="BC102" i="2"/>
  <c r="BB102" i="2"/>
  <c r="AZ102" i="2"/>
  <c r="AE102" i="2"/>
  <c r="AC102" i="2" s="1"/>
  <c r="AB102" i="2" s="1"/>
  <c r="AX102" i="2" s="1"/>
  <c r="G102" i="2"/>
  <c r="DM102" i="2" s="1"/>
  <c r="DK101" i="2"/>
  <c r="DK118" i="2" s="1"/>
  <c r="DH101" i="2"/>
  <c r="DH118" i="2" s="1"/>
  <c r="DG101" i="2"/>
  <c r="DF101" i="2"/>
  <c r="DE101" i="2"/>
  <c r="DE118" i="2" s="1"/>
  <c r="DD101" i="2"/>
  <c r="DC101" i="2"/>
  <c r="DB101" i="2"/>
  <c r="DA101" i="2"/>
  <c r="CZ101" i="2"/>
  <c r="CY101" i="2"/>
  <c r="CX101" i="2"/>
  <c r="CW101" i="2"/>
  <c r="CV101" i="2"/>
  <c r="CU101" i="2"/>
  <c r="CT101" i="2"/>
  <c r="CS101" i="2"/>
  <c r="CR101" i="2"/>
  <c r="CN101" i="2"/>
  <c r="CM101" i="2"/>
  <c r="BS101" i="2"/>
  <c r="BP101" i="2"/>
  <c r="BO101" i="2"/>
  <c r="BN101" i="2"/>
  <c r="BM101" i="2"/>
  <c r="BM118" i="2" s="1"/>
  <c r="BL101" i="2"/>
  <c r="BK101" i="2"/>
  <c r="BJ101" i="2"/>
  <c r="BI101" i="2"/>
  <c r="BH101" i="2"/>
  <c r="BG101" i="2"/>
  <c r="BF101" i="2"/>
  <c r="BE101" i="2"/>
  <c r="BD101" i="2"/>
  <c r="BC101" i="2"/>
  <c r="BC118" i="2" s="1"/>
  <c r="BB101" i="2"/>
  <c r="BA101" i="2"/>
  <c r="AZ101" i="2"/>
  <c r="AV101" i="2"/>
  <c r="AU101" i="2"/>
  <c r="AU118" i="2" s="1"/>
  <c r="Y101" i="2"/>
  <c r="G101" i="2"/>
  <c r="DK100" i="2"/>
  <c r="DJ100" i="2"/>
  <c r="DI100" i="2"/>
  <c r="DH100" i="2"/>
  <c r="DG100" i="2"/>
  <c r="DE100" i="2"/>
  <c r="DD100" i="2"/>
  <c r="DC100" i="2"/>
  <c r="DB100" i="2"/>
  <c r="DA100" i="2"/>
  <c r="CZ100" i="2"/>
  <c r="CY100" i="2"/>
  <c r="CX100" i="2"/>
  <c r="CW100" i="2"/>
  <c r="CV100" i="2"/>
  <c r="CU100" i="2"/>
  <c r="CT100" i="2"/>
  <c r="CR100" i="2"/>
  <c r="CJ100" i="2"/>
  <c r="BW100" i="2"/>
  <c r="BS100" i="2"/>
  <c r="BR100" i="2"/>
  <c r="BQ100" i="2"/>
  <c r="BP100" i="2"/>
  <c r="BO100" i="2"/>
  <c r="BM100" i="2"/>
  <c r="BL100" i="2"/>
  <c r="BK100" i="2"/>
  <c r="BJ100" i="2"/>
  <c r="BI100" i="2"/>
  <c r="BH100" i="2"/>
  <c r="BG100" i="2"/>
  <c r="BF100" i="2"/>
  <c r="BE100" i="2"/>
  <c r="BD100" i="2"/>
  <c r="BC100" i="2"/>
  <c r="BB100" i="2"/>
  <c r="AZ100" i="2"/>
  <c r="AR100" i="2"/>
  <c r="AR113" i="2" s="1"/>
  <c r="AE100" i="2"/>
  <c r="AE113" i="2" s="1"/>
  <c r="G100" i="2"/>
  <c r="DJ99" i="2"/>
  <c r="DI99" i="2"/>
  <c r="DH99" i="2"/>
  <c r="DG99" i="2"/>
  <c r="DF99" i="2"/>
  <c r="DE99" i="2"/>
  <c r="DD99" i="2"/>
  <c r="DC99" i="2"/>
  <c r="DB99" i="2"/>
  <c r="DA99" i="2"/>
  <c r="CZ99" i="2"/>
  <c r="CY99" i="2"/>
  <c r="CX99" i="2"/>
  <c r="CW99" i="2"/>
  <c r="CV99" i="2"/>
  <c r="CU99" i="2"/>
  <c r="CS99" i="2"/>
  <c r="CR99" i="2"/>
  <c r="BX99" i="2"/>
  <c r="BU99" i="2" s="1"/>
  <c r="BS99" i="2"/>
  <c r="BR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BE99" i="2"/>
  <c r="BD99" i="2"/>
  <c r="BC99" i="2"/>
  <c r="BB99" i="2"/>
  <c r="BA99" i="2"/>
  <c r="AZ99" i="2"/>
  <c r="AF99" i="2"/>
  <c r="AC99" i="2" s="1"/>
  <c r="AA99" i="2"/>
  <c r="DK99" i="2" s="1"/>
  <c r="G99" i="2"/>
  <c r="DM99" i="2" s="1"/>
  <c r="DJ98" i="2"/>
  <c r="DI98" i="2"/>
  <c r="DH98" i="2"/>
  <c r="DG98" i="2"/>
  <c r="DF98" i="2"/>
  <c r="DE98" i="2"/>
  <c r="DD98" i="2"/>
  <c r="DC98" i="2"/>
  <c r="DB98" i="2"/>
  <c r="DA98" i="2"/>
  <c r="CZ98" i="2"/>
  <c r="CY98" i="2"/>
  <c r="CX98" i="2"/>
  <c r="CW98" i="2"/>
  <c r="CV98" i="2"/>
  <c r="CU98" i="2"/>
  <c r="CT98" i="2"/>
  <c r="CS98" i="2"/>
  <c r="CR98" i="2"/>
  <c r="CO98" i="2"/>
  <c r="BR98" i="2"/>
  <c r="BQ98" i="2"/>
  <c r="BP98" i="2"/>
  <c r="BO98" i="2"/>
  <c r="BN98" i="2"/>
  <c r="BM98" i="2"/>
  <c r="BL98" i="2"/>
  <c r="BK98" i="2"/>
  <c r="BJ98" i="2"/>
  <c r="BI98" i="2"/>
  <c r="BH98" i="2"/>
  <c r="BG98" i="2"/>
  <c r="BF98" i="2"/>
  <c r="BE98" i="2"/>
  <c r="BD98" i="2"/>
  <c r="BC98" i="2"/>
  <c r="BB98" i="2"/>
  <c r="BA98" i="2"/>
  <c r="AZ98" i="2"/>
  <c r="AW98" i="2"/>
  <c r="AC98" i="2" s="1"/>
  <c r="AA98" i="2"/>
  <c r="G98" i="2"/>
  <c r="DM98" i="2" s="1"/>
  <c r="DM97" i="2"/>
  <c r="DJ97" i="2"/>
  <c r="DI97" i="2"/>
  <c r="DH97" i="2"/>
  <c r="DG97" i="2"/>
  <c r="DF97" i="2"/>
  <c r="DE97" i="2"/>
  <c r="DC97" i="2"/>
  <c r="DB97" i="2"/>
  <c r="DA97" i="2"/>
  <c r="CZ97" i="2"/>
  <c r="CY97" i="2"/>
  <c r="CX97" i="2"/>
  <c r="CW97" i="2"/>
  <c r="CV97" i="2"/>
  <c r="CU97" i="2"/>
  <c r="CT97" i="2"/>
  <c r="CS97" i="2"/>
  <c r="CR97" i="2"/>
  <c r="CO97" i="2"/>
  <c r="CH97" i="2"/>
  <c r="DD97" i="2" s="1"/>
  <c r="DD113" i="2" s="1"/>
  <c r="BR97" i="2"/>
  <c r="BQ97" i="2"/>
  <c r="BP97" i="2"/>
  <c r="BO97" i="2"/>
  <c r="BN97" i="2"/>
  <c r="BM97" i="2"/>
  <c r="BK97" i="2"/>
  <c r="BJ97" i="2"/>
  <c r="BI97" i="2"/>
  <c r="BH97" i="2"/>
  <c r="BG97" i="2"/>
  <c r="BF97" i="2"/>
  <c r="BE97" i="2"/>
  <c r="BD97" i="2"/>
  <c r="BC97" i="2"/>
  <c r="BB97" i="2"/>
  <c r="BA97" i="2"/>
  <c r="AZ97" i="2"/>
  <c r="AW97" i="2"/>
  <c r="AP97" i="2"/>
  <c r="AP113" i="2" s="1"/>
  <c r="AA97" i="2"/>
  <c r="G97" i="2"/>
  <c r="DM96" i="2"/>
  <c r="DK96" i="2"/>
  <c r="DJ96" i="2"/>
  <c r="DI96" i="2"/>
  <c r="DH96" i="2"/>
  <c r="DG96" i="2"/>
  <c r="DF96" i="2"/>
  <c r="DE96" i="2"/>
  <c r="DD96" i="2"/>
  <c r="DC96" i="2"/>
  <c r="DB96" i="2"/>
  <c r="DA96" i="2"/>
  <c r="CZ96" i="2"/>
  <c r="CY96" i="2"/>
  <c r="CX96" i="2"/>
  <c r="CW96" i="2"/>
  <c r="CV96" i="2"/>
  <c r="CU96" i="2"/>
  <c r="CT96" i="2"/>
  <c r="CS96" i="2"/>
  <c r="CR96" i="2"/>
  <c r="CO96" i="2"/>
  <c r="BU96" i="2"/>
  <c r="BR96" i="2"/>
  <c r="BQ96" i="2"/>
  <c r="BP96" i="2"/>
  <c r="BO96" i="2"/>
  <c r="BN96" i="2"/>
  <c r="BM96" i="2"/>
  <c r="BL96" i="2"/>
  <c r="BK96" i="2"/>
  <c r="BJ96" i="2"/>
  <c r="BI96" i="2"/>
  <c r="BH96" i="2"/>
  <c r="BG96" i="2"/>
  <c r="BF96" i="2"/>
  <c r="BD96" i="2"/>
  <c r="BC96" i="2"/>
  <c r="BB96" i="2"/>
  <c r="BA96" i="2"/>
  <c r="AZ96" i="2"/>
  <c r="AW96" i="2"/>
  <c r="AI96" i="2"/>
  <c r="AA96" i="2"/>
  <c r="G96" i="2"/>
  <c r="DJ95" i="2"/>
  <c r="DI95" i="2"/>
  <c r="DH95" i="2"/>
  <c r="DG95" i="2"/>
  <c r="DF95" i="2"/>
  <c r="DE95" i="2"/>
  <c r="DD95" i="2"/>
  <c r="DC95" i="2"/>
  <c r="DB95" i="2"/>
  <c r="DA95" i="2"/>
  <c r="CZ95" i="2"/>
  <c r="CY95" i="2"/>
  <c r="CX95" i="2"/>
  <c r="CW95" i="2"/>
  <c r="CV95" i="2"/>
  <c r="CV113" i="2" s="1"/>
  <c r="CU95" i="2"/>
  <c r="CS95" i="2"/>
  <c r="CR95" i="2"/>
  <c r="CO95" i="2"/>
  <c r="BX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E95" i="2"/>
  <c r="BD95" i="2"/>
  <c r="BC95" i="2"/>
  <c r="BB95" i="2"/>
  <c r="BA95" i="2"/>
  <c r="AZ95" i="2"/>
  <c r="AW95" i="2"/>
  <c r="AF95" i="2"/>
  <c r="AA95" i="2"/>
  <c r="V95" i="2"/>
  <c r="DK94" i="2"/>
  <c r="DJ94" i="2"/>
  <c r="DI94" i="2"/>
  <c r="DI113" i="2" s="1"/>
  <c r="DH94" i="2"/>
  <c r="DG94" i="2"/>
  <c r="DF94" i="2"/>
  <c r="DE94" i="2"/>
  <c r="DD94" i="2"/>
  <c r="DC94" i="2"/>
  <c r="DC113" i="2" s="1"/>
  <c r="DB94" i="2"/>
  <c r="DA94" i="2"/>
  <c r="DA113" i="2" s="1"/>
  <c r="CZ94" i="2"/>
  <c r="CY94" i="2"/>
  <c r="CX94" i="2"/>
  <c r="CW94" i="2"/>
  <c r="CW113" i="2" s="1"/>
  <c r="CV94" i="2"/>
  <c r="CU94" i="2"/>
  <c r="CU113" i="2" s="1"/>
  <c r="CT94" i="2"/>
  <c r="CS94" i="2"/>
  <c r="CR94" i="2"/>
  <c r="BY94" i="2"/>
  <c r="BY113" i="2" s="1"/>
  <c r="BX94" i="2"/>
  <c r="BU94" i="2"/>
  <c r="BR94" i="2"/>
  <c r="BR113" i="2" s="1"/>
  <c r="BQ94" i="2"/>
  <c r="BP94" i="2"/>
  <c r="BO94" i="2"/>
  <c r="BN94" i="2"/>
  <c r="BM94" i="2"/>
  <c r="BM113" i="2" s="1"/>
  <c r="BL94" i="2"/>
  <c r="BK94" i="2"/>
  <c r="BJ94" i="2"/>
  <c r="BJ113" i="2" s="1"/>
  <c r="BI94" i="2"/>
  <c r="BH94" i="2"/>
  <c r="BG94" i="2"/>
  <c r="BF94" i="2"/>
  <c r="BE94" i="2"/>
  <c r="BD94" i="2"/>
  <c r="BB94" i="2"/>
  <c r="BA94" i="2"/>
  <c r="AZ94" i="2"/>
  <c r="AW94" i="2"/>
  <c r="BS94" i="2" s="1"/>
  <c r="AG94" i="2"/>
  <c r="BC94" i="2" s="1"/>
  <c r="AF94" i="2"/>
  <c r="AC94" i="2" s="1"/>
  <c r="G94" i="2"/>
  <c r="DM94" i="2" s="1"/>
  <c r="DJ93" i="2"/>
  <c r="DI93" i="2"/>
  <c r="DH93" i="2"/>
  <c r="DG93" i="2"/>
  <c r="DE93" i="2"/>
  <c r="DC93" i="2"/>
  <c r="DB93" i="2"/>
  <c r="DA93" i="2"/>
  <c r="CZ93" i="2"/>
  <c r="CY93" i="2"/>
  <c r="CX93" i="2"/>
  <c r="CW93" i="2"/>
  <c r="CV93" i="2"/>
  <c r="CU93" i="2"/>
  <c r="CS93" i="2"/>
  <c r="CR93" i="2"/>
  <c r="CO93" i="2"/>
  <c r="CO112" i="2" s="1"/>
  <c r="CJ93" i="2"/>
  <c r="CH93" i="2"/>
  <c r="BX93" i="2"/>
  <c r="CT93" i="2" s="1"/>
  <c r="BR93" i="2"/>
  <c r="BQ93" i="2"/>
  <c r="BP93" i="2"/>
  <c r="BO93" i="2"/>
  <c r="BM93" i="2"/>
  <c r="BK93" i="2"/>
  <c r="BJ93" i="2"/>
  <c r="BI93" i="2"/>
  <c r="BH93" i="2"/>
  <c r="BG93" i="2"/>
  <c r="BF93" i="2"/>
  <c r="BE93" i="2"/>
  <c r="BD93" i="2"/>
  <c r="BC93" i="2"/>
  <c r="BA93" i="2"/>
  <c r="AZ93" i="2"/>
  <c r="AW93" i="2"/>
  <c r="AW112" i="2" s="1"/>
  <c r="AR93" i="2"/>
  <c r="AR112" i="2" s="1"/>
  <c r="AP93" i="2"/>
  <c r="BL93" i="2" s="1"/>
  <c r="AF93" i="2"/>
  <c r="AF112" i="2" s="1"/>
  <c r="AA93" i="2"/>
  <c r="V93" i="2"/>
  <c r="G93" i="2"/>
  <c r="DM93" i="2" s="1"/>
  <c r="DJ92" i="2"/>
  <c r="DI92" i="2"/>
  <c r="DH92" i="2"/>
  <c r="DG92" i="2"/>
  <c r="DF92" i="2"/>
  <c r="DE92" i="2"/>
  <c r="DE112" i="2" s="1"/>
  <c r="DD92" i="2"/>
  <c r="DC92" i="2"/>
  <c r="DB92" i="2"/>
  <c r="DA92" i="2"/>
  <c r="DA112" i="2" s="1"/>
  <c r="CZ92" i="2"/>
  <c r="CY92" i="2"/>
  <c r="CX92" i="2"/>
  <c r="CX112" i="2" s="1"/>
  <c r="CW92" i="2"/>
  <c r="CV92" i="2"/>
  <c r="CV112" i="2" s="1"/>
  <c r="CU92" i="2"/>
  <c r="CT92" i="2"/>
  <c r="CS92" i="2"/>
  <c r="CR92" i="2"/>
  <c r="BU92" i="2"/>
  <c r="BS92" i="2"/>
  <c r="BR92" i="2"/>
  <c r="BR112" i="2" s="1"/>
  <c r="BQ92" i="2"/>
  <c r="BP92" i="2"/>
  <c r="BO92" i="2"/>
  <c r="BN92" i="2"/>
  <c r="BM92" i="2"/>
  <c r="BM112" i="2" s="1"/>
  <c r="BL92" i="2"/>
  <c r="BK92" i="2"/>
  <c r="BK112" i="2" s="1"/>
  <c r="BJ92" i="2"/>
  <c r="BJ112" i="2" s="1"/>
  <c r="BI92" i="2"/>
  <c r="BH92" i="2"/>
  <c r="BH112" i="2" s="1"/>
  <c r="BG92" i="2"/>
  <c r="BF92" i="2"/>
  <c r="BE92" i="2"/>
  <c r="BE112" i="2" s="1"/>
  <c r="BD92" i="2"/>
  <c r="BC92" i="2"/>
  <c r="BB92" i="2"/>
  <c r="BA92" i="2"/>
  <c r="BA112" i="2" s="1"/>
  <c r="AZ92" i="2"/>
  <c r="AZ112" i="2" s="1"/>
  <c r="AC92" i="2"/>
  <c r="AA92" i="2"/>
  <c r="DK91" i="2"/>
  <c r="DJ91" i="2"/>
  <c r="DI91" i="2"/>
  <c r="DH91" i="2"/>
  <c r="DG91" i="2"/>
  <c r="DF91" i="2"/>
  <c r="DE91" i="2"/>
  <c r="DD91" i="2"/>
  <c r="DC91" i="2"/>
  <c r="DB91" i="2"/>
  <c r="DB108" i="2" s="1"/>
  <c r="DA91" i="2"/>
  <c r="CZ91" i="2"/>
  <c r="CY91" i="2"/>
  <c r="CX91" i="2"/>
  <c r="CX108" i="2" s="1"/>
  <c r="CW91" i="2"/>
  <c r="CV91" i="2"/>
  <c r="CU91" i="2"/>
  <c r="CT91" i="2"/>
  <c r="CS91" i="2"/>
  <c r="CR91" i="2"/>
  <c r="BU91" i="2"/>
  <c r="BT91" i="2"/>
  <c r="CP91" i="2" s="1"/>
  <c r="BS91" i="2"/>
  <c r="BR91" i="2"/>
  <c r="BQ91" i="2"/>
  <c r="BP91" i="2"/>
  <c r="BP108" i="2" s="1"/>
  <c r="BO91" i="2"/>
  <c r="BN91" i="2"/>
  <c r="BM91" i="2"/>
  <c r="BL91" i="2"/>
  <c r="BK91" i="2"/>
  <c r="BK108" i="2" s="1"/>
  <c r="BJ91" i="2"/>
  <c r="BI91" i="2"/>
  <c r="BH91" i="2"/>
  <c r="BH108" i="2" s="1"/>
  <c r="BG91" i="2"/>
  <c r="BF91" i="2"/>
  <c r="BE91" i="2"/>
  <c r="BD91" i="2"/>
  <c r="BC91" i="2"/>
  <c r="BB91" i="2"/>
  <c r="BA91" i="2"/>
  <c r="AZ91" i="2"/>
  <c r="AC91" i="2"/>
  <c r="G91" i="2"/>
  <c r="DM91" i="2" s="1"/>
  <c r="CN90" i="2"/>
  <c r="CM90" i="2"/>
  <c r="CL90" i="2"/>
  <c r="CJ90" i="2"/>
  <c r="CI90" i="2"/>
  <c r="CH90" i="2"/>
  <c r="CG90" i="2"/>
  <c r="CF90" i="2"/>
  <c r="CE90" i="2"/>
  <c r="CD90" i="2"/>
  <c r="CC90" i="2"/>
  <c r="CB90" i="2"/>
  <c r="CA90" i="2"/>
  <c r="BZ90" i="2"/>
  <c r="BY90" i="2"/>
  <c r="BI90" i="2"/>
  <c r="AV90" i="2"/>
  <c r="AU90" i="2"/>
  <c r="AT90" i="2"/>
  <c r="AR90" i="2"/>
  <c r="AQ90" i="2"/>
  <c r="AP90" i="2"/>
  <c r="AO90" i="2"/>
  <c r="AN90" i="2"/>
  <c r="AM90" i="2"/>
  <c r="AL90" i="2"/>
  <c r="AK90" i="2"/>
  <c r="AJ90" i="2"/>
  <c r="AI90" i="2"/>
  <c r="AH90" i="2"/>
  <c r="AG90" i="2"/>
  <c r="Z90" i="2"/>
  <c r="Y90" i="2"/>
  <c r="X90" i="2"/>
  <c r="W90" i="2"/>
  <c r="V90" i="2"/>
  <c r="U90" i="2"/>
  <c r="T90" i="2"/>
  <c r="S90" i="2"/>
  <c r="R90" i="2"/>
  <c r="Q90" i="2"/>
  <c r="P90" i="2"/>
  <c r="O90" i="2"/>
  <c r="O110" i="2" s="1"/>
  <c r="M90" i="2"/>
  <c r="L90" i="2"/>
  <c r="K90" i="2"/>
  <c r="J90" i="2"/>
  <c r="I90" i="2"/>
  <c r="DM89" i="2"/>
  <c r="DK89" i="2"/>
  <c r="DJ89" i="2"/>
  <c r="DI89" i="2"/>
  <c r="DH89" i="2"/>
  <c r="DG89" i="2"/>
  <c r="DF89" i="2"/>
  <c r="DE89" i="2"/>
  <c r="DD89" i="2"/>
  <c r="DC89" i="2"/>
  <c r="DB89" i="2"/>
  <c r="DA89" i="2"/>
  <c r="CZ89" i="2"/>
  <c r="CY89" i="2"/>
  <c r="CX89" i="2"/>
  <c r="CW89" i="2"/>
  <c r="CV89" i="2"/>
  <c r="CU89" i="2"/>
  <c r="CS89" i="2"/>
  <c r="CR89" i="2"/>
  <c r="BX89" i="2"/>
  <c r="BX120" i="2" s="1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BA89" i="2"/>
  <c r="AZ89" i="2"/>
  <c r="AF89" i="2"/>
  <c r="AF90" i="2" s="1"/>
  <c r="G89" i="2"/>
  <c r="DJ88" i="2"/>
  <c r="DI88" i="2"/>
  <c r="DH88" i="2"/>
  <c r="DG88" i="2"/>
  <c r="DF88" i="2"/>
  <c r="DE88" i="2"/>
  <c r="DD88" i="2"/>
  <c r="DC88" i="2"/>
  <c r="DB88" i="2"/>
  <c r="DA88" i="2"/>
  <c r="CZ88" i="2"/>
  <c r="CY88" i="2"/>
  <c r="CX88" i="2"/>
  <c r="CW88" i="2"/>
  <c r="CW90" i="2" s="1"/>
  <c r="CV88" i="2"/>
  <c r="CU88" i="2"/>
  <c r="CT88" i="2"/>
  <c r="CR88" i="2"/>
  <c r="BW88" i="2"/>
  <c r="CS88" i="2" s="1"/>
  <c r="BU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BC88" i="2"/>
  <c r="BB88" i="2"/>
  <c r="AZ88" i="2"/>
  <c r="AE88" i="2"/>
  <c r="AA88" i="2"/>
  <c r="DM87" i="2"/>
  <c r="DK87" i="2"/>
  <c r="DJ87" i="2"/>
  <c r="DI87" i="2"/>
  <c r="DH87" i="2"/>
  <c r="DG87" i="2"/>
  <c r="DF87" i="2"/>
  <c r="DE87" i="2"/>
  <c r="DD87" i="2"/>
  <c r="DC87" i="2"/>
  <c r="DB87" i="2"/>
  <c r="DA87" i="2"/>
  <c r="CZ87" i="2"/>
  <c r="CY87" i="2"/>
  <c r="CX87" i="2"/>
  <c r="CW87" i="2"/>
  <c r="CV87" i="2"/>
  <c r="CU87" i="2"/>
  <c r="CT87" i="2"/>
  <c r="CR87" i="2"/>
  <c r="BW87" i="2"/>
  <c r="CS87" i="2" s="1"/>
  <c r="BS87" i="2"/>
  <c r="BR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BC87" i="2"/>
  <c r="BB87" i="2"/>
  <c r="AZ87" i="2"/>
  <c r="AE87" i="2"/>
  <c r="G87" i="2"/>
  <c r="DK86" i="2"/>
  <c r="DJ86" i="2"/>
  <c r="DI86" i="2"/>
  <c r="DH86" i="2"/>
  <c r="DF86" i="2"/>
  <c r="DE86" i="2"/>
  <c r="DD86" i="2"/>
  <c r="DC86" i="2"/>
  <c r="DB86" i="2"/>
  <c r="DA86" i="2"/>
  <c r="CZ86" i="2"/>
  <c r="CY86" i="2"/>
  <c r="CX86" i="2"/>
  <c r="CW86" i="2"/>
  <c r="CV86" i="2"/>
  <c r="CU86" i="2"/>
  <c r="CT86" i="2"/>
  <c r="CS86" i="2"/>
  <c r="CK86" i="2"/>
  <c r="DG86" i="2" s="1"/>
  <c r="BS86" i="2"/>
  <c r="BR86" i="2"/>
  <c r="BQ86" i="2"/>
  <c r="BP86" i="2"/>
  <c r="BN86" i="2"/>
  <c r="BM86" i="2"/>
  <c r="BL86" i="2"/>
  <c r="BK86" i="2"/>
  <c r="BJ86" i="2"/>
  <c r="BI86" i="2"/>
  <c r="BH86" i="2"/>
  <c r="BG86" i="2"/>
  <c r="BF86" i="2"/>
  <c r="BE86" i="2"/>
  <c r="BD86" i="2"/>
  <c r="BC86" i="2"/>
  <c r="BB86" i="2"/>
  <c r="BA86" i="2"/>
  <c r="AS86" i="2"/>
  <c r="BO86" i="2" s="1"/>
  <c r="H86" i="2"/>
  <c r="AZ86" i="2" s="1"/>
  <c r="DJ85" i="2"/>
  <c r="DI85" i="2"/>
  <c r="DH85" i="2"/>
  <c r="DF85" i="2"/>
  <c r="DE85" i="2"/>
  <c r="DD85" i="2"/>
  <c r="DC85" i="2"/>
  <c r="DB85" i="2"/>
  <c r="DA85" i="2"/>
  <c r="CZ85" i="2"/>
  <c r="CY85" i="2"/>
  <c r="CX85" i="2"/>
  <c r="CW85" i="2"/>
  <c r="CV85" i="2"/>
  <c r="CU85" i="2"/>
  <c r="CT85" i="2"/>
  <c r="CS85" i="2"/>
  <c r="CR85" i="2"/>
  <c r="CO85" i="2"/>
  <c r="CO90" i="2" s="1"/>
  <c r="CK85" i="2"/>
  <c r="DG85" i="2" s="1"/>
  <c r="BR85" i="2"/>
  <c r="BQ85" i="2"/>
  <c r="BP85" i="2"/>
  <c r="BN85" i="2"/>
  <c r="BM85" i="2"/>
  <c r="BL85" i="2"/>
  <c r="BK85" i="2"/>
  <c r="BJ85" i="2"/>
  <c r="BI85" i="2"/>
  <c r="BH85" i="2"/>
  <c r="BG85" i="2"/>
  <c r="BF85" i="2"/>
  <c r="BE85" i="2"/>
  <c r="BD85" i="2"/>
  <c r="BC85" i="2"/>
  <c r="BB85" i="2"/>
  <c r="BA85" i="2"/>
  <c r="AW85" i="2"/>
  <c r="AW120" i="2" s="1"/>
  <c r="AS85" i="2"/>
  <c r="BO85" i="2" s="1"/>
  <c r="AD85" i="2"/>
  <c r="AA85" i="2"/>
  <c r="DK84" i="2"/>
  <c r="DJ84" i="2"/>
  <c r="DI84" i="2"/>
  <c r="DH84" i="2"/>
  <c r="DG84" i="2"/>
  <c r="DF84" i="2"/>
  <c r="DE84" i="2"/>
  <c r="DD84" i="2"/>
  <c r="DC84" i="2"/>
  <c r="DB84" i="2"/>
  <c r="DA84" i="2"/>
  <c r="CZ84" i="2"/>
  <c r="CY84" i="2"/>
  <c r="CX84" i="2"/>
  <c r="CW84" i="2"/>
  <c r="CV84" i="2"/>
  <c r="CU84" i="2"/>
  <c r="CT84" i="2"/>
  <c r="BW84" i="2"/>
  <c r="CS84" i="2" s="1"/>
  <c r="BV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AE84" i="2"/>
  <c r="BA84" i="2" s="1"/>
  <c r="AD84" i="2"/>
  <c r="AA84" i="2"/>
  <c r="DM83" i="2"/>
  <c r="DK83" i="2"/>
  <c r="DJ83" i="2"/>
  <c r="DI83" i="2"/>
  <c r="DH83" i="2"/>
  <c r="DG83" i="2"/>
  <c r="DF83" i="2"/>
  <c r="DE83" i="2"/>
  <c r="DD83" i="2"/>
  <c r="DC83" i="2"/>
  <c r="DB83" i="2"/>
  <c r="DA83" i="2"/>
  <c r="CZ83" i="2"/>
  <c r="CY83" i="2"/>
  <c r="CX83" i="2"/>
  <c r="CW83" i="2"/>
  <c r="CV83" i="2"/>
  <c r="CU83" i="2"/>
  <c r="CT83" i="2"/>
  <c r="BW83" i="2"/>
  <c r="BV83" i="2"/>
  <c r="CR83" i="2" s="1"/>
  <c r="BS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F83" i="2"/>
  <c r="BE83" i="2"/>
  <c r="BD83" i="2"/>
  <c r="BC83" i="2"/>
  <c r="BB83" i="2"/>
  <c r="AE83" i="2"/>
  <c r="AD83" i="2"/>
  <c r="AZ83" i="2" s="1"/>
  <c r="G83" i="2"/>
  <c r="DK82" i="2"/>
  <c r="DJ82" i="2"/>
  <c r="DI82" i="2"/>
  <c r="DH82" i="2"/>
  <c r="DH120" i="2" s="1"/>
  <c r="DF82" i="2"/>
  <c r="DE82" i="2"/>
  <c r="DD82" i="2"/>
  <c r="DC82" i="2"/>
  <c r="DB82" i="2"/>
  <c r="DA82" i="2"/>
  <c r="CZ82" i="2"/>
  <c r="CY82" i="2"/>
  <c r="CX82" i="2"/>
  <c r="CW82" i="2"/>
  <c r="CV82" i="2"/>
  <c r="CU82" i="2"/>
  <c r="CT82" i="2"/>
  <c r="CS82" i="2"/>
  <c r="CR82" i="2"/>
  <c r="CK82" i="2"/>
  <c r="DG82" i="2" s="1"/>
  <c r="BS82" i="2"/>
  <c r="BR82" i="2"/>
  <c r="BQ82" i="2"/>
  <c r="BP82" i="2"/>
  <c r="BN82" i="2"/>
  <c r="BM82" i="2"/>
  <c r="BL82" i="2"/>
  <c r="BK82" i="2"/>
  <c r="BJ82" i="2"/>
  <c r="BI82" i="2"/>
  <c r="BH82" i="2"/>
  <c r="BG82" i="2"/>
  <c r="BF82" i="2"/>
  <c r="BE82" i="2"/>
  <c r="BD82" i="2"/>
  <c r="BC82" i="2"/>
  <c r="BB82" i="2"/>
  <c r="BA82" i="2"/>
  <c r="AZ82" i="2"/>
  <c r="AS82" i="2"/>
  <c r="BO82" i="2" s="1"/>
  <c r="G82" i="2"/>
  <c r="DM82" i="2" s="1"/>
  <c r="DK81" i="2"/>
  <c r="DJ81" i="2"/>
  <c r="DI81" i="2"/>
  <c r="DH81" i="2"/>
  <c r="DG81" i="2"/>
  <c r="DF81" i="2"/>
  <c r="DE81" i="2"/>
  <c r="DD81" i="2"/>
  <c r="DC81" i="2"/>
  <c r="DB81" i="2"/>
  <c r="DA81" i="2"/>
  <c r="CZ81" i="2"/>
  <c r="CY81" i="2"/>
  <c r="CX81" i="2"/>
  <c r="CW81" i="2"/>
  <c r="CV81" i="2"/>
  <c r="CU81" i="2"/>
  <c r="CT81" i="2"/>
  <c r="CR81" i="2"/>
  <c r="CK81" i="2"/>
  <c r="BW81" i="2"/>
  <c r="CS81" i="2" s="1"/>
  <c r="BU81" i="2"/>
  <c r="BT81" i="2" s="1"/>
  <c r="CP81" i="2" s="1"/>
  <c r="BS81" i="2"/>
  <c r="BR81" i="2"/>
  <c r="BQ81" i="2"/>
  <c r="BP81" i="2"/>
  <c r="BN81" i="2"/>
  <c r="BM81" i="2"/>
  <c r="BL81" i="2"/>
  <c r="BK81" i="2"/>
  <c r="BJ81" i="2"/>
  <c r="BI81" i="2"/>
  <c r="BH81" i="2"/>
  <c r="BG81" i="2"/>
  <c r="BF81" i="2"/>
  <c r="BE81" i="2"/>
  <c r="BD81" i="2"/>
  <c r="BC81" i="2"/>
  <c r="BB81" i="2"/>
  <c r="AZ81" i="2"/>
  <c r="AS81" i="2"/>
  <c r="AE81" i="2"/>
  <c r="G81" i="2"/>
  <c r="DM81" i="2" s="1"/>
  <c r="DK80" i="2"/>
  <c r="DJ80" i="2"/>
  <c r="DI80" i="2"/>
  <c r="DH80" i="2"/>
  <c r="DG80" i="2"/>
  <c r="DF80" i="2"/>
  <c r="DE80" i="2"/>
  <c r="DD80" i="2"/>
  <c r="DC80" i="2"/>
  <c r="DB80" i="2"/>
  <c r="DA80" i="2"/>
  <c r="CZ80" i="2"/>
  <c r="CY80" i="2"/>
  <c r="CX80" i="2"/>
  <c r="CW80" i="2"/>
  <c r="CV80" i="2"/>
  <c r="CU80" i="2"/>
  <c r="CT80" i="2"/>
  <c r="CS80" i="2"/>
  <c r="BV80" i="2"/>
  <c r="CR80" i="2" s="1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E80" i="2"/>
  <c r="BD80" i="2"/>
  <c r="BC80" i="2"/>
  <c r="BB80" i="2"/>
  <c r="BA80" i="2"/>
  <c r="AD80" i="2"/>
  <c r="AZ80" i="2" s="1"/>
  <c r="G80" i="2"/>
  <c r="DJ79" i="2"/>
  <c r="DI79" i="2"/>
  <c r="DH79" i="2"/>
  <c r="DG79" i="2"/>
  <c r="DF79" i="2"/>
  <c r="DE79" i="2"/>
  <c r="DD79" i="2"/>
  <c r="DC79" i="2"/>
  <c r="DB79" i="2"/>
  <c r="DA79" i="2"/>
  <c r="CZ79" i="2"/>
  <c r="CY79" i="2"/>
  <c r="CX79" i="2"/>
  <c r="CW79" i="2"/>
  <c r="CV79" i="2"/>
  <c r="CU79" i="2"/>
  <c r="CT79" i="2"/>
  <c r="CS79" i="2"/>
  <c r="CR79" i="2"/>
  <c r="BU79" i="2"/>
  <c r="BT79" i="2"/>
  <c r="CP79" i="2" s="1"/>
  <c r="BR79" i="2"/>
  <c r="BQ79" i="2"/>
  <c r="BP79" i="2"/>
  <c r="BO79" i="2"/>
  <c r="BN79" i="2"/>
  <c r="BM79" i="2"/>
  <c r="BL79" i="2"/>
  <c r="BK79" i="2"/>
  <c r="BJ79" i="2"/>
  <c r="BI79" i="2"/>
  <c r="BH79" i="2"/>
  <c r="BG79" i="2"/>
  <c r="BF79" i="2"/>
  <c r="BE79" i="2"/>
  <c r="BD79" i="2"/>
  <c r="BC79" i="2"/>
  <c r="BB79" i="2"/>
  <c r="BA79" i="2"/>
  <c r="AZ79" i="2"/>
  <c r="AC79" i="2"/>
  <c r="AA79" i="2"/>
  <c r="G79" i="2"/>
  <c r="DM78" i="2"/>
  <c r="DK78" i="2"/>
  <c r="DJ78" i="2"/>
  <c r="DI78" i="2"/>
  <c r="DH78" i="2"/>
  <c r="DF78" i="2"/>
  <c r="DE78" i="2"/>
  <c r="DD78" i="2"/>
  <c r="DC78" i="2"/>
  <c r="DB78" i="2"/>
  <c r="DA78" i="2"/>
  <c r="CZ78" i="2"/>
  <c r="CY78" i="2"/>
  <c r="CX78" i="2"/>
  <c r="CW78" i="2"/>
  <c r="CV78" i="2"/>
  <c r="CU78" i="2"/>
  <c r="CT78" i="2"/>
  <c r="CS78" i="2"/>
  <c r="CK78" i="2"/>
  <c r="BV78" i="2"/>
  <c r="BS78" i="2"/>
  <c r="BR78" i="2"/>
  <c r="BQ78" i="2"/>
  <c r="BP78" i="2"/>
  <c r="BN78" i="2"/>
  <c r="BM78" i="2"/>
  <c r="BL78" i="2"/>
  <c r="BK78" i="2"/>
  <c r="BJ78" i="2"/>
  <c r="BI78" i="2"/>
  <c r="BH78" i="2"/>
  <c r="BG78" i="2"/>
  <c r="BF78" i="2"/>
  <c r="BE78" i="2"/>
  <c r="BD78" i="2"/>
  <c r="BC78" i="2"/>
  <c r="BB78" i="2"/>
  <c r="BA78" i="2"/>
  <c r="AS78" i="2"/>
  <c r="BO78" i="2" s="1"/>
  <c r="AD78" i="2"/>
  <c r="AZ78" i="2" s="1"/>
  <c r="G78" i="2"/>
  <c r="DM77" i="2"/>
  <c r="DK77" i="2"/>
  <c r="DJ77" i="2"/>
  <c r="DI77" i="2"/>
  <c r="DI90" i="2" s="1"/>
  <c r="DH77" i="2"/>
  <c r="DG77" i="2"/>
  <c r="DF77" i="2"/>
  <c r="DE77" i="2"/>
  <c r="DD77" i="2"/>
  <c r="DC77" i="2"/>
  <c r="DB77" i="2"/>
  <c r="DA77" i="2"/>
  <c r="DA90" i="2" s="1"/>
  <c r="CZ77" i="2"/>
  <c r="CY77" i="2"/>
  <c r="CX77" i="2"/>
  <c r="CW77" i="2"/>
  <c r="CV77" i="2"/>
  <c r="CV90" i="2" s="1"/>
  <c r="CU77" i="2"/>
  <c r="CT77" i="2"/>
  <c r="CS77" i="2"/>
  <c r="BV77" i="2"/>
  <c r="CR77" i="2" s="1"/>
  <c r="CQ77" i="2" s="1"/>
  <c r="BU77" i="2"/>
  <c r="BS77" i="2"/>
  <c r="BR77" i="2"/>
  <c r="BQ77" i="2"/>
  <c r="BP77" i="2"/>
  <c r="BP90" i="2" s="1"/>
  <c r="BO77" i="2"/>
  <c r="BN77" i="2"/>
  <c r="BM77" i="2"/>
  <c r="BL77" i="2"/>
  <c r="BK77" i="2"/>
  <c r="BJ77" i="2"/>
  <c r="BI77" i="2"/>
  <c r="BH77" i="2"/>
  <c r="BH90" i="2" s="1"/>
  <c r="BG77" i="2"/>
  <c r="BF77" i="2"/>
  <c r="BE77" i="2"/>
  <c r="BD77" i="2"/>
  <c r="BC77" i="2"/>
  <c r="BB77" i="2"/>
  <c r="BA77" i="2"/>
  <c r="AD77" i="2"/>
  <c r="AC77" i="2" s="1"/>
  <c r="G77" i="2"/>
  <c r="DM76" i="2"/>
  <c r="DK76" i="2"/>
  <c r="DJ76" i="2"/>
  <c r="DI76" i="2"/>
  <c r="DH76" i="2"/>
  <c r="DG76" i="2"/>
  <c r="DF76" i="2"/>
  <c r="DE76" i="2"/>
  <c r="DD76" i="2"/>
  <c r="DC76" i="2"/>
  <c r="DB76" i="2"/>
  <c r="DA76" i="2"/>
  <c r="CZ76" i="2"/>
  <c r="CY76" i="2"/>
  <c r="CX76" i="2"/>
  <c r="CW76" i="2"/>
  <c r="CV76" i="2"/>
  <c r="CU76" i="2"/>
  <c r="CT76" i="2"/>
  <c r="CS76" i="2"/>
  <c r="BV76" i="2"/>
  <c r="BU76" i="2" s="1"/>
  <c r="BS76" i="2"/>
  <c r="BR76" i="2"/>
  <c r="BQ76" i="2"/>
  <c r="BP76" i="2"/>
  <c r="BO76" i="2"/>
  <c r="BN76" i="2"/>
  <c r="BM76" i="2"/>
  <c r="BL76" i="2"/>
  <c r="BK76" i="2"/>
  <c r="BJ76" i="2"/>
  <c r="BI76" i="2"/>
  <c r="BI120" i="2" s="1"/>
  <c r="BH76" i="2"/>
  <c r="BG76" i="2"/>
  <c r="BF76" i="2"/>
  <c r="BE76" i="2"/>
  <c r="BE90" i="2" s="1"/>
  <c r="BD76" i="2"/>
  <c r="BC76" i="2"/>
  <c r="BB76" i="2"/>
  <c r="BA76" i="2"/>
  <c r="AD76" i="2"/>
  <c r="G76" i="2"/>
  <c r="CN75" i="2"/>
  <c r="CM75" i="2"/>
  <c r="CK75" i="2"/>
  <c r="CI75" i="2"/>
  <c r="CH75" i="2"/>
  <c r="CF75" i="2"/>
  <c r="CE75" i="2"/>
  <c r="CD75" i="2"/>
  <c r="CC75" i="2"/>
  <c r="CB75" i="2"/>
  <c r="CA75" i="2"/>
  <c r="BZ75" i="2"/>
  <c r="BY75" i="2"/>
  <c r="BX75" i="2"/>
  <c r="BV75" i="2"/>
  <c r="AV75" i="2"/>
  <c r="AU75" i="2"/>
  <c r="AT75" i="2"/>
  <c r="AS75" i="2"/>
  <c r="AQ75" i="2"/>
  <c r="AP75" i="2"/>
  <c r="AN75" i="2"/>
  <c r="AM75" i="2"/>
  <c r="AL75" i="2"/>
  <c r="AK75" i="2"/>
  <c r="AJ75" i="2"/>
  <c r="AI75" i="2"/>
  <c r="AH75" i="2"/>
  <c r="AG75" i="2"/>
  <c r="AF75" i="2"/>
  <c r="AD75" i="2"/>
  <c r="Z75" i="2"/>
  <c r="Y75" i="2"/>
  <c r="X75" i="2"/>
  <c r="W75" i="2"/>
  <c r="U75" i="2"/>
  <c r="T75" i="2"/>
  <c r="S75" i="2"/>
  <c r="R75" i="2"/>
  <c r="Q75" i="2"/>
  <c r="P75" i="2"/>
  <c r="O75" i="2"/>
  <c r="M75" i="2"/>
  <c r="L75" i="2"/>
  <c r="K75" i="2"/>
  <c r="J75" i="2"/>
  <c r="I75" i="2"/>
  <c r="H75" i="2"/>
  <c r="DJ74" i="2"/>
  <c r="DI74" i="2"/>
  <c r="DH74" i="2"/>
  <c r="DG74" i="2"/>
  <c r="DF74" i="2"/>
  <c r="DE74" i="2"/>
  <c r="DD74" i="2"/>
  <c r="DC74" i="2"/>
  <c r="DB74" i="2"/>
  <c r="DA74" i="2"/>
  <c r="CZ74" i="2"/>
  <c r="CY74" i="2"/>
  <c r="CX74" i="2"/>
  <c r="CW74" i="2"/>
  <c r="CV74" i="2"/>
  <c r="CU74" i="2"/>
  <c r="CT74" i="2"/>
  <c r="CS74" i="2"/>
  <c r="CR74" i="2"/>
  <c r="CO74" i="2"/>
  <c r="BU74" i="2" s="1"/>
  <c r="BR74" i="2"/>
  <c r="BQ74" i="2"/>
  <c r="BP74" i="2"/>
  <c r="BO74" i="2"/>
  <c r="BN74" i="2"/>
  <c r="BM74" i="2"/>
  <c r="BL74" i="2"/>
  <c r="BK74" i="2"/>
  <c r="BJ74" i="2"/>
  <c r="BI74" i="2"/>
  <c r="BH74" i="2"/>
  <c r="BG74" i="2"/>
  <c r="BF74" i="2"/>
  <c r="BE74" i="2"/>
  <c r="BD74" i="2"/>
  <c r="BC74" i="2"/>
  <c r="BB74" i="2"/>
  <c r="BA74" i="2"/>
  <c r="AZ74" i="2"/>
  <c r="AW74" i="2"/>
  <c r="AC74" i="2" s="1"/>
  <c r="AA74" i="2"/>
  <c r="G74" i="2"/>
  <c r="DM74" i="2" s="1"/>
  <c r="DJ73" i="2"/>
  <c r="DI73" i="2"/>
  <c r="DH73" i="2"/>
  <c r="DG73" i="2"/>
  <c r="DF73" i="2"/>
  <c r="DE73" i="2"/>
  <c r="DD73" i="2"/>
  <c r="DC73" i="2"/>
  <c r="DB73" i="2"/>
  <c r="DA73" i="2"/>
  <c r="CZ73" i="2"/>
  <c r="CY73" i="2"/>
  <c r="CX73" i="2"/>
  <c r="CW73" i="2"/>
  <c r="CV73" i="2"/>
  <c r="CU73" i="2"/>
  <c r="CT73" i="2"/>
  <c r="CR73" i="2"/>
  <c r="BW73" i="2"/>
  <c r="BU73" i="2" s="1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BC73" i="2"/>
  <c r="BB73" i="2"/>
  <c r="BA73" i="2"/>
  <c r="AZ73" i="2"/>
  <c r="AE73" i="2"/>
  <c r="AC73" i="2"/>
  <c r="AA73" i="2"/>
  <c r="DM72" i="2"/>
  <c r="DK72" i="2"/>
  <c r="DJ72" i="2"/>
  <c r="DI72" i="2"/>
  <c r="DH72" i="2"/>
  <c r="DG72" i="2"/>
  <c r="DF72" i="2"/>
  <c r="DE72" i="2"/>
  <c r="DD72" i="2"/>
  <c r="DC72" i="2"/>
  <c r="DB72" i="2"/>
  <c r="DA72" i="2"/>
  <c r="CZ72" i="2"/>
  <c r="CY72" i="2"/>
  <c r="CX72" i="2"/>
  <c r="CW72" i="2"/>
  <c r="CV72" i="2"/>
  <c r="CU72" i="2"/>
  <c r="CT72" i="2"/>
  <c r="CS72" i="2"/>
  <c r="CR72" i="2"/>
  <c r="BU72" i="2"/>
  <c r="BT72" i="2"/>
  <c r="CP72" i="2" s="1"/>
  <c r="BS72" i="2"/>
  <c r="BR72" i="2"/>
  <c r="BQ72" i="2"/>
  <c r="BP72" i="2"/>
  <c r="BO72" i="2"/>
  <c r="BN72" i="2"/>
  <c r="BM72" i="2"/>
  <c r="BL72" i="2"/>
  <c r="BK72" i="2"/>
  <c r="BJ72" i="2"/>
  <c r="BI72" i="2"/>
  <c r="BH72" i="2"/>
  <c r="BG72" i="2"/>
  <c r="BF72" i="2"/>
  <c r="BE72" i="2"/>
  <c r="BD72" i="2"/>
  <c r="BC72" i="2"/>
  <c r="BB72" i="2"/>
  <c r="BA72" i="2"/>
  <c r="AZ72" i="2"/>
  <c r="AC72" i="2"/>
  <c r="AB72" i="2" s="1"/>
  <c r="AX72" i="2" s="1"/>
  <c r="G72" i="2"/>
  <c r="DM71" i="2"/>
  <c r="DK71" i="2"/>
  <c r="DJ71" i="2"/>
  <c r="DI71" i="2"/>
  <c r="DH71" i="2"/>
  <c r="DG71" i="2"/>
  <c r="DF71" i="2"/>
  <c r="DE71" i="2"/>
  <c r="DD71" i="2"/>
  <c r="DC71" i="2"/>
  <c r="DB71" i="2"/>
  <c r="DA71" i="2"/>
  <c r="CZ71" i="2"/>
  <c r="CY71" i="2"/>
  <c r="CX71" i="2"/>
  <c r="CW71" i="2"/>
  <c r="CV71" i="2"/>
  <c r="CU71" i="2"/>
  <c r="CT71" i="2"/>
  <c r="CS71" i="2"/>
  <c r="CR71" i="2"/>
  <c r="BU71" i="2"/>
  <c r="BS71" i="2"/>
  <c r="BR71" i="2"/>
  <c r="BQ71" i="2"/>
  <c r="BP71" i="2"/>
  <c r="BO71" i="2"/>
  <c r="BN71" i="2"/>
  <c r="BM71" i="2"/>
  <c r="BL71" i="2"/>
  <c r="BK71" i="2"/>
  <c r="BJ71" i="2"/>
  <c r="BI71" i="2"/>
  <c r="BH71" i="2"/>
  <c r="BG71" i="2"/>
  <c r="BF71" i="2"/>
  <c r="BE71" i="2"/>
  <c r="BD71" i="2"/>
  <c r="BC71" i="2"/>
  <c r="BB71" i="2"/>
  <c r="BA71" i="2"/>
  <c r="AZ71" i="2"/>
  <c r="AY71" i="2" s="1"/>
  <c r="DN71" i="2" s="1"/>
  <c r="AC71" i="2"/>
  <c r="G71" i="2"/>
  <c r="AB71" i="2" s="1"/>
  <c r="AX71" i="2" s="1"/>
  <c r="DM70" i="2"/>
  <c r="DK70" i="2"/>
  <c r="DJ70" i="2"/>
  <c r="DI70" i="2"/>
  <c r="DH70" i="2"/>
  <c r="DG70" i="2"/>
  <c r="DF70" i="2"/>
  <c r="DE70" i="2"/>
  <c r="DD70" i="2"/>
  <c r="DC70" i="2"/>
  <c r="DB70" i="2"/>
  <c r="DA70" i="2"/>
  <c r="CZ70" i="2"/>
  <c r="CY70" i="2"/>
  <c r="CX70" i="2"/>
  <c r="CX75" i="2" s="1"/>
  <c r="CW70" i="2"/>
  <c r="CV70" i="2"/>
  <c r="CU70" i="2"/>
  <c r="CT70" i="2"/>
  <c r="CS70" i="2"/>
  <c r="CR70" i="2"/>
  <c r="BU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BE70" i="2"/>
  <c r="BD70" i="2"/>
  <c r="BC70" i="2"/>
  <c r="BB70" i="2"/>
  <c r="BA70" i="2"/>
  <c r="AZ70" i="2"/>
  <c r="AC70" i="2"/>
  <c r="G70" i="2"/>
  <c r="DK69" i="2"/>
  <c r="DJ69" i="2"/>
  <c r="DI69" i="2"/>
  <c r="DH69" i="2"/>
  <c r="DG69" i="2"/>
  <c r="DF69" i="2"/>
  <c r="DE69" i="2"/>
  <c r="DD69" i="2"/>
  <c r="DC69" i="2"/>
  <c r="DB69" i="2"/>
  <c r="DA69" i="2"/>
  <c r="CZ69" i="2"/>
  <c r="CY69" i="2"/>
  <c r="CX69" i="2"/>
  <c r="CW69" i="2"/>
  <c r="CV69" i="2"/>
  <c r="CU69" i="2"/>
  <c r="CT69" i="2"/>
  <c r="CS69" i="2"/>
  <c r="CR69" i="2"/>
  <c r="BU69" i="2"/>
  <c r="BT69" i="2" s="1"/>
  <c r="CP69" i="2" s="1"/>
  <c r="BS69" i="2"/>
  <c r="BR69" i="2"/>
  <c r="BQ69" i="2"/>
  <c r="BP69" i="2"/>
  <c r="BO69" i="2"/>
  <c r="BN69" i="2"/>
  <c r="BM69" i="2"/>
  <c r="BL69" i="2"/>
  <c r="BK69" i="2"/>
  <c r="BJ69" i="2"/>
  <c r="BI69" i="2"/>
  <c r="BH69" i="2"/>
  <c r="BG69" i="2"/>
  <c r="BF69" i="2"/>
  <c r="BE69" i="2"/>
  <c r="BD69" i="2"/>
  <c r="BC69" i="2"/>
  <c r="BB69" i="2"/>
  <c r="AZ69" i="2"/>
  <c r="AE69" i="2"/>
  <c r="BA69" i="2" s="1"/>
  <c r="G69" i="2"/>
  <c r="DM69" i="2" s="1"/>
  <c r="DK68" i="2"/>
  <c r="DJ68" i="2"/>
  <c r="DI68" i="2"/>
  <c r="DH68" i="2"/>
  <c r="DG68" i="2"/>
  <c r="DF68" i="2"/>
  <c r="DE68" i="2"/>
  <c r="DD68" i="2"/>
  <c r="DC68" i="2"/>
  <c r="DB68" i="2"/>
  <c r="DA68" i="2"/>
  <c r="CZ68" i="2"/>
  <c r="CY68" i="2"/>
  <c r="CX68" i="2"/>
  <c r="CW68" i="2"/>
  <c r="CV68" i="2"/>
  <c r="CU68" i="2"/>
  <c r="CT68" i="2"/>
  <c r="CR68" i="2"/>
  <c r="BW68" i="2"/>
  <c r="BU68" i="2" s="1"/>
  <c r="BT68" i="2" s="1"/>
  <c r="CP68" i="2" s="1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BC68" i="2"/>
  <c r="BB68" i="2"/>
  <c r="AZ68" i="2"/>
  <c r="AE68" i="2"/>
  <c r="BA68" i="2" s="1"/>
  <c r="G68" i="2"/>
  <c r="DM68" i="2" s="1"/>
  <c r="DK67" i="2"/>
  <c r="CQ67" i="2" s="1"/>
  <c r="BU67" i="2"/>
  <c r="BS67" i="2"/>
  <c r="AY67" i="2"/>
  <c r="DN67" i="2" s="1"/>
  <c r="AC67" i="2"/>
  <c r="G67" i="2"/>
  <c r="DM67" i="2" s="1"/>
  <c r="DM66" i="2"/>
  <c r="DK66" i="2"/>
  <c r="DJ66" i="2"/>
  <c r="DI66" i="2"/>
  <c r="DH66" i="2"/>
  <c r="DG66" i="2"/>
  <c r="DF66" i="2"/>
  <c r="DE66" i="2"/>
  <c r="DD66" i="2"/>
  <c r="DC66" i="2"/>
  <c r="DB66" i="2"/>
  <c r="DA66" i="2"/>
  <c r="CZ66" i="2"/>
  <c r="CY66" i="2"/>
  <c r="CX66" i="2"/>
  <c r="CW66" i="2"/>
  <c r="CV66" i="2"/>
  <c r="CU66" i="2"/>
  <c r="CT66" i="2"/>
  <c r="CS66" i="2"/>
  <c r="CQ66" i="2" s="1"/>
  <c r="CR66" i="2"/>
  <c r="BU66" i="2"/>
  <c r="BT66" i="2"/>
  <c r="CP66" i="2" s="1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BC66" i="2"/>
  <c r="BB66" i="2"/>
  <c r="BA66" i="2"/>
  <c r="AZ66" i="2"/>
  <c r="AC66" i="2"/>
  <c r="AB66" i="2" s="1"/>
  <c r="AX66" i="2" s="1"/>
  <c r="G66" i="2"/>
  <c r="DK65" i="2"/>
  <c r="DJ65" i="2"/>
  <c r="DI65" i="2"/>
  <c r="DH65" i="2"/>
  <c r="DG65" i="2"/>
  <c r="DF65" i="2"/>
  <c r="DE65" i="2"/>
  <c r="DD65" i="2"/>
  <c r="DC65" i="2"/>
  <c r="DB65" i="2"/>
  <c r="DA65" i="2"/>
  <c r="CZ65" i="2"/>
  <c r="CY65" i="2"/>
  <c r="CX65" i="2"/>
  <c r="CW65" i="2"/>
  <c r="CV65" i="2"/>
  <c r="CU65" i="2"/>
  <c r="CT65" i="2"/>
  <c r="CR65" i="2"/>
  <c r="BW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D65" i="2"/>
  <c r="BC65" i="2"/>
  <c r="BB65" i="2"/>
  <c r="AZ65" i="2"/>
  <c r="AE65" i="2"/>
  <c r="AC65" i="2" s="1"/>
  <c r="G65" i="2"/>
  <c r="DM65" i="2" s="1"/>
  <c r="DK64" i="2"/>
  <c r="DJ64" i="2"/>
  <c r="DI64" i="2"/>
  <c r="DI75" i="2" s="1"/>
  <c r="DH64" i="2"/>
  <c r="DG64" i="2"/>
  <c r="DF64" i="2"/>
  <c r="DE64" i="2"/>
  <c r="DD64" i="2"/>
  <c r="DC64" i="2"/>
  <c r="DB64" i="2"/>
  <c r="DA64" i="2"/>
  <c r="CZ64" i="2"/>
  <c r="CY64" i="2"/>
  <c r="CX64" i="2"/>
  <c r="CW64" i="2"/>
  <c r="CV64" i="2"/>
  <c r="CU64" i="2"/>
  <c r="CT64" i="2"/>
  <c r="CR64" i="2"/>
  <c r="BW64" i="2"/>
  <c r="BU64" i="2" s="1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/>
  <c r="BF64" i="2"/>
  <c r="BE64" i="2"/>
  <c r="BD64" i="2"/>
  <c r="BC64" i="2"/>
  <c r="BB64" i="2"/>
  <c r="AZ64" i="2"/>
  <c r="AE64" i="2"/>
  <c r="G64" i="2"/>
  <c r="DM64" i="2" s="1"/>
  <c r="DJ63" i="2"/>
  <c r="DI63" i="2"/>
  <c r="DH63" i="2"/>
  <c r="DG63" i="2"/>
  <c r="DF63" i="2"/>
  <c r="DE63" i="2"/>
  <c r="DD63" i="2"/>
  <c r="DC63" i="2"/>
  <c r="DB63" i="2"/>
  <c r="DA63" i="2"/>
  <c r="CZ63" i="2"/>
  <c r="CY63" i="2"/>
  <c r="CX63" i="2"/>
  <c r="CW63" i="2"/>
  <c r="CV63" i="2"/>
  <c r="CU63" i="2"/>
  <c r="CT63" i="2"/>
  <c r="CS63" i="2"/>
  <c r="CR63" i="2"/>
  <c r="CJ63" i="2"/>
  <c r="CO63" i="2" s="1"/>
  <c r="BR63" i="2"/>
  <c r="BQ63" i="2"/>
  <c r="BP63" i="2"/>
  <c r="BO63" i="2"/>
  <c r="BM63" i="2"/>
  <c r="BL63" i="2"/>
  <c r="BK63" i="2"/>
  <c r="BJ63" i="2"/>
  <c r="BI63" i="2"/>
  <c r="BH63" i="2"/>
  <c r="BG63" i="2"/>
  <c r="BF63" i="2"/>
  <c r="BE63" i="2"/>
  <c r="BD63" i="2"/>
  <c r="BC63" i="2"/>
  <c r="BB63" i="2"/>
  <c r="BA63" i="2"/>
  <c r="AZ63" i="2"/>
  <c r="AW63" i="2"/>
  <c r="BS63" i="2" s="1"/>
  <c r="AR63" i="2"/>
  <c r="AA63" i="2"/>
  <c r="G63" i="2"/>
  <c r="DM63" i="2" s="1"/>
  <c r="DK62" i="2"/>
  <c r="DJ62" i="2"/>
  <c r="DI62" i="2"/>
  <c r="DH62" i="2"/>
  <c r="DG62" i="2"/>
  <c r="DF62" i="2"/>
  <c r="DE62" i="2"/>
  <c r="DD62" i="2"/>
  <c r="DC62" i="2"/>
  <c r="DB62" i="2"/>
  <c r="DA62" i="2"/>
  <c r="CZ62" i="2"/>
  <c r="CY62" i="2"/>
  <c r="CX62" i="2"/>
  <c r="CW62" i="2"/>
  <c r="CV62" i="2"/>
  <c r="CU62" i="2"/>
  <c r="CT62" i="2"/>
  <c r="CQ62" i="2" s="1"/>
  <c r="DO62" i="2" s="1"/>
  <c r="CS62" i="2"/>
  <c r="CR62" i="2"/>
  <c r="BU62" i="2"/>
  <c r="BS62" i="2"/>
  <c r="BR62" i="2"/>
  <c r="BQ62" i="2"/>
  <c r="BP62" i="2"/>
  <c r="BO62" i="2"/>
  <c r="BN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AZ62" i="2"/>
  <c r="AE62" i="2"/>
  <c r="G62" i="2"/>
  <c r="DM62" i="2" s="1"/>
  <c r="DJ61" i="2"/>
  <c r="DI61" i="2"/>
  <c r="DH61" i="2"/>
  <c r="DG61" i="2"/>
  <c r="DE61" i="2"/>
  <c r="DD61" i="2"/>
  <c r="DC61" i="2"/>
  <c r="DB61" i="2"/>
  <c r="DA61" i="2"/>
  <c r="CZ61" i="2"/>
  <c r="CY61" i="2"/>
  <c r="CX61" i="2"/>
  <c r="CW61" i="2"/>
  <c r="CV61" i="2"/>
  <c r="CU61" i="2"/>
  <c r="CT61" i="2"/>
  <c r="CS61" i="2"/>
  <c r="CR61" i="2"/>
  <c r="CJ61" i="2"/>
  <c r="DF61" i="2" s="1"/>
  <c r="BU61" i="2"/>
  <c r="BR61" i="2"/>
  <c r="BQ61" i="2"/>
  <c r="BP61" i="2"/>
  <c r="BO61" i="2"/>
  <c r="BM61" i="2"/>
  <c r="BL61" i="2"/>
  <c r="BK61" i="2"/>
  <c r="BJ61" i="2"/>
  <c r="BI61" i="2"/>
  <c r="BH61" i="2"/>
  <c r="BG61" i="2"/>
  <c r="BF61" i="2"/>
  <c r="BE61" i="2"/>
  <c r="BD61" i="2"/>
  <c r="BC61" i="2"/>
  <c r="BB61" i="2"/>
  <c r="BA61" i="2"/>
  <c r="AZ61" i="2"/>
  <c r="AR61" i="2"/>
  <c r="BN61" i="2" s="1"/>
  <c r="AA61" i="2"/>
  <c r="BS61" i="2" s="1"/>
  <c r="DJ60" i="2"/>
  <c r="DI60" i="2"/>
  <c r="DH60" i="2"/>
  <c r="DG60" i="2"/>
  <c r="DE60" i="2"/>
  <c r="DD60" i="2"/>
  <c r="DC60" i="2"/>
  <c r="DB60" i="2"/>
  <c r="DA60" i="2"/>
  <c r="CZ60" i="2"/>
  <c r="CY60" i="2"/>
  <c r="CX60" i="2"/>
  <c r="CW60" i="2"/>
  <c r="CV60" i="2"/>
  <c r="CU60" i="2"/>
  <c r="CT60" i="2"/>
  <c r="CS60" i="2"/>
  <c r="CR60" i="2"/>
  <c r="CO60" i="2"/>
  <c r="CJ60" i="2" s="1"/>
  <c r="BU60" i="2" s="1"/>
  <c r="BR60" i="2"/>
  <c r="BQ60" i="2"/>
  <c r="BP60" i="2"/>
  <c r="BO60" i="2"/>
  <c r="BM60" i="2"/>
  <c r="BL60" i="2"/>
  <c r="BK60" i="2"/>
  <c r="BJ60" i="2"/>
  <c r="BI60" i="2"/>
  <c r="BH60" i="2"/>
  <c r="BG60" i="2"/>
  <c r="BF60" i="2"/>
  <c r="BE60" i="2"/>
  <c r="BD60" i="2"/>
  <c r="BC60" i="2"/>
  <c r="BB60" i="2"/>
  <c r="BA60" i="2"/>
  <c r="AZ60" i="2"/>
  <c r="AW60" i="2"/>
  <c r="AR60" i="2"/>
  <c r="AA60" i="2"/>
  <c r="V60" i="2"/>
  <c r="DJ59" i="2"/>
  <c r="DI59" i="2"/>
  <c r="DH59" i="2"/>
  <c r="DG59" i="2"/>
  <c r="DF59" i="2"/>
  <c r="DE59" i="2"/>
  <c r="DD59" i="2"/>
  <c r="DB59" i="2"/>
  <c r="DA59" i="2"/>
  <c r="CZ59" i="2"/>
  <c r="CY59" i="2"/>
  <c r="CX59" i="2"/>
  <c r="CW59" i="2"/>
  <c r="CV59" i="2"/>
  <c r="CU59" i="2"/>
  <c r="CT59" i="2"/>
  <c r="CS59" i="2"/>
  <c r="CR59" i="2"/>
  <c r="CG59" i="2"/>
  <c r="CG117" i="2" s="1"/>
  <c r="BU59" i="2"/>
  <c r="BR59" i="2"/>
  <c r="BQ59" i="2"/>
  <c r="BP59" i="2"/>
  <c r="BO59" i="2"/>
  <c r="BN59" i="2"/>
  <c r="BM59" i="2"/>
  <c r="BL59" i="2"/>
  <c r="BJ59" i="2"/>
  <c r="BI59" i="2"/>
  <c r="BH59" i="2"/>
  <c r="BG59" i="2"/>
  <c r="BF59" i="2"/>
  <c r="BE59" i="2"/>
  <c r="BE75" i="2" s="1"/>
  <c r="BD59" i="2"/>
  <c r="BC59" i="2"/>
  <c r="BB59" i="2"/>
  <c r="BA59" i="2"/>
  <c r="AZ59" i="2"/>
  <c r="AO59" i="2"/>
  <c r="AC59" i="2"/>
  <c r="AA59" i="2"/>
  <c r="DK59" i="2" s="1"/>
  <c r="S59" i="2"/>
  <c r="DK58" i="2"/>
  <c r="DJ58" i="2"/>
  <c r="DI58" i="2"/>
  <c r="DH58" i="2"/>
  <c r="DG58" i="2"/>
  <c r="DE58" i="2"/>
  <c r="DE75" i="2" s="1"/>
  <c r="DD58" i="2"/>
  <c r="DC58" i="2"/>
  <c r="DB58" i="2"/>
  <c r="DA58" i="2"/>
  <c r="CZ58" i="2"/>
  <c r="CY58" i="2"/>
  <c r="CX58" i="2"/>
  <c r="CW58" i="2"/>
  <c r="CV58" i="2"/>
  <c r="CU58" i="2"/>
  <c r="CT58" i="2"/>
  <c r="CS58" i="2"/>
  <c r="CR58" i="2"/>
  <c r="CJ58" i="2"/>
  <c r="BU58" i="2" s="1"/>
  <c r="BT58" i="2" s="1"/>
  <c r="CP58" i="2" s="1"/>
  <c r="BS58" i="2"/>
  <c r="BR58" i="2"/>
  <c r="BQ58" i="2"/>
  <c r="BP58" i="2"/>
  <c r="BO58" i="2"/>
  <c r="BM58" i="2"/>
  <c r="BL58" i="2"/>
  <c r="BK58" i="2"/>
  <c r="BJ58" i="2"/>
  <c r="BI58" i="2"/>
  <c r="BH58" i="2"/>
  <c r="BG58" i="2"/>
  <c r="BF58" i="2"/>
  <c r="BE58" i="2"/>
  <c r="BD58" i="2"/>
  <c r="BC58" i="2"/>
  <c r="BB58" i="2"/>
  <c r="BA58" i="2"/>
  <c r="AZ58" i="2"/>
  <c r="AR58" i="2"/>
  <c r="BN58" i="2" s="1"/>
  <c r="V58" i="2"/>
  <c r="G58" i="2"/>
  <c r="DM58" i="2" s="1"/>
  <c r="DM57" i="2"/>
  <c r="DJ57" i="2"/>
  <c r="DI57" i="2"/>
  <c r="DH57" i="2"/>
  <c r="DG57" i="2"/>
  <c r="DE57" i="2"/>
  <c r="DD57" i="2"/>
  <c r="DC57" i="2"/>
  <c r="DB57" i="2"/>
  <c r="DA57" i="2"/>
  <c r="CZ57" i="2"/>
  <c r="CY57" i="2"/>
  <c r="CX57" i="2"/>
  <c r="CW57" i="2"/>
  <c r="CV57" i="2"/>
  <c r="CU57" i="2"/>
  <c r="CT57" i="2"/>
  <c r="CS57" i="2"/>
  <c r="CR57" i="2"/>
  <c r="CJ57" i="2"/>
  <c r="BW57" i="2"/>
  <c r="BS57" i="2"/>
  <c r="BR57" i="2"/>
  <c r="BQ57" i="2"/>
  <c r="BP57" i="2"/>
  <c r="BO57" i="2"/>
  <c r="BM57" i="2"/>
  <c r="BL57" i="2"/>
  <c r="BK57" i="2"/>
  <c r="BJ57" i="2"/>
  <c r="BI57" i="2"/>
  <c r="BH57" i="2"/>
  <c r="BG57" i="2"/>
  <c r="BF57" i="2"/>
  <c r="BE57" i="2"/>
  <c r="BD57" i="2"/>
  <c r="BC57" i="2"/>
  <c r="BB57" i="2"/>
  <c r="AZ57" i="2"/>
  <c r="AR57" i="2"/>
  <c r="BN57" i="2" s="1"/>
  <c r="AE57" i="2"/>
  <c r="AA57" i="2"/>
  <c r="DK57" i="2" s="1"/>
  <c r="V57" i="2"/>
  <c r="G57" i="2"/>
  <c r="DM56" i="2"/>
  <c r="DJ56" i="2"/>
  <c r="DI56" i="2"/>
  <c r="DH56" i="2"/>
  <c r="DG56" i="2"/>
  <c r="DF56" i="2"/>
  <c r="DE56" i="2"/>
  <c r="DD56" i="2"/>
  <c r="DC56" i="2"/>
  <c r="DB56" i="2"/>
  <c r="DA56" i="2"/>
  <c r="CZ56" i="2"/>
  <c r="CY56" i="2"/>
  <c r="CX56" i="2"/>
  <c r="CW56" i="2"/>
  <c r="CV56" i="2"/>
  <c r="CU56" i="2"/>
  <c r="CT56" i="2"/>
  <c r="CS56" i="2"/>
  <c r="CR56" i="2"/>
  <c r="CO56" i="2"/>
  <c r="BU56" i="2" s="1"/>
  <c r="BT56" i="2" s="1"/>
  <c r="CP56" i="2" s="1"/>
  <c r="BR56" i="2"/>
  <c r="BQ56" i="2"/>
  <c r="BP56" i="2"/>
  <c r="BO56" i="2"/>
  <c r="BN56" i="2"/>
  <c r="BM56" i="2"/>
  <c r="BM75" i="2" s="1"/>
  <c r="BL56" i="2"/>
  <c r="BK56" i="2"/>
  <c r="BJ56" i="2"/>
  <c r="BI56" i="2"/>
  <c r="BH56" i="2"/>
  <c r="BG56" i="2"/>
  <c r="BF56" i="2"/>
  <c r="BE56" i="2"/>
  <c r="BD56" i="2"/>
  <c r="BC56" i="2"/>
  <c r="BB56" i="2"/>
  <c r="BA56" i="2"/>
  <c r="AZ56" i="2"/>
  <c r="AW56" i="2"/>
  <c r="AC56" i="2" s="1"/>
  <c r="AA56" i="2"/>
  <c r="G56" i="2"/>
  <c r="DN55" i="2"/>
  <c r="DK55" i="2"/>
  <c r="DJ55" i="2"/>
  <c r="DI55" i="2"/>
  <c r="DH55" i="2"/>
  <c r="DG55" i="2"/>
  <c r="DF55" i="2"/>
  <c r="DE55" i="2"/>
  <c r="DD55" i="2"/>
  <c r="DC55" i="2"/>
  <c r="DB55" i="2"/>
  <c r="DA55" i="2"/>
  <c r="CZ55" i="2"/>
  <c r="CY55" i="2"/>
  <c r="CX55" i="2"/>
  <c r="CW55" i="2"/>
  <c r="CV55" i="2"/>
  <c r="CU55" i="2"/>
  <c r="CT55" i="2"/>
  <c r="CS55" i="2"/>
  <c r="CR55" i="2"/>
  <c r="BU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BB55" i="2"/>
  <c r="AY55" i="2" s="1"/>
  <c r="BA55" i="2"/>
  <c r="AZ55" i="2"/>
  <c r="AC55" i="2"/>
  <c r="AA55" i="2"/>
  <c r="G55" i="2"/>
  <c r="DM55" i="2" s="1"/>
  <c r="DJ54" i="2"/>
  <c r="DI54" i="2"/>
  <c r="DH54" i="2"/>
  <c r="DG54" i="2"/>
  <c r="DF54" i="2"/>
  <c r="DE54" i="2"/>
  <c r="DD54" i="2"/>
  <c r="DC54" i="2"/>
  <c r="DB54" i="2"/>
  <c r="DA54" i="2"/>
  <c r="CZ54" i="2"/>
  <c r="CY54" i="2"/>
  <c r="CX54" i="2"/>
  <c r="CW54" i="2"/>
  <c r="CV54" i="2"/>
  <c r="CU54" i="2"/>
  <c r="CT54" i="2"/>
  <c r="CR54" i="2"/>
  <c r="BW54" i="2"/>
  <c r="CO54" i="2" s="1"/>
  <c r="BR54" i="2"/>
  <c r="BQ54" i="2"/>
  <c r="BP54" i="2"/>
  <c r="BO54" i="2"/>
  <c r="BO75" i="2" s="1"/>
  <c r="BN54" i="2"/>
  <c r="BM54" i="2"/>
  <c r="BL54" i="2"/>
  <c r="BK54" i="2"/>
  <c r="BJ54" i="2"/>
  <c r="BI54" i="2"/>
  <c r="BH54" i="2"/>
  <c r="BG54" i="2"/>
  <c r="BF54" i="2"/>
  <c r="BE54" i="2"/>
  <c r="BD54" i="2"/>
  <c r="BC54" i="2"/>
  <c r="BB54" i="2"/>
  <c r="AZ54" i="2"/>
  <c r="AW54" i="2"/>
  <c r="AE54" i="2"/>
  <c r="AA54" i="2"/>
  <c r="CR53" i="2"/>
  <c r="CN53" i="2"/>
  <c r="CM53" i="2"/>
  <c r="CL53" i="2"/>
  <c r="CK53" i="2"/>
  <c r="CI53" i="2"/>
  <c r="CH53" i="2"/>
  <c r="CF53" i="2"/>
  <c r="CE53" i="2"/>
  <c r="CD53" i="2"/>
  <c r="CC53" i="2"/>
  <c r="CB53" i="2"/>
  <c r="CA53" i="2"/>
  <c r="BZ53" i="2"/>
  <c r="BV53" i="2"/>
  <c r="AV53" i="2"/>
  <c r="AU53" i="2"/>
  <c r="AT53" i="2"/>
  <c r="AS53" i="2"/>
  <c r="AQ53" i="2"/>
  <c r="AP53" i="2"/>
  <c r="AN53" i="2"/>
  <c r="AM53" i="2"/>
  <c r="AL53" i="2"/>
  <c r="AK53" i="2"/>
  <c r="AJ53" i="2"/>
  <c r="AI53" i="2"/>
  <c r="AH53" i="2"/>
  <c r="AD53" i="2"/>
  <c r="Z53" i="2"/>
  <c r="Y53" i="2"/>
  <c r="W53" i="2"/>
  <c r="U53" i="2"/>
  <c r="T53" i="2"/>
  <c r="S53" i="2"/>
  <c r="R53" i="2"/>
  <c r="Q53" i="2"/>
  <c r="P53" i="2"/>
  <c r="O53" i="2"/>
  <c r="M53" i="2"/>
  <c r="L53" i="2"/>
  <c r="K53" i="2"/>
  <c r="J53" i="2"/>
  <c r="H53" i="2"/>
  <c r="DJ52" i="2"/>
  <c r="DI52" i="2"/>
  <c r="DH52" i="2"/>
  <c r="DG52" i="2"/>
  <c r="DF52" i="2"/>
  <c r="DE52" i="2"/>
  <c r="DD52" i="2"/>
  <c r="DC52" i="2"/>
  <c r="DB52" i="2"/>
  <c r="DA52" i="2"/>
  <c r="CZ52" i="2"/>
  <c r="CY52" i="2"/>
  <c r="CX52" i="2"/>
  <c r="CW52" i="2"/>
  <c r="CV52" i="2"/>
  <c r="CU52" i="2"/>
  <c r="CT52" i="2"/>
  <c r="CS52" i="2"/>
  <c r="CR52" i="2"/>
  <c r="CO52" i="2"/>
  <c r="BU52" i="2" s="1"/>
  <c r="BT52" i="2" s="1"/>
  <c r="CP52" i="2" s="1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BB52" i="2"/>
  <c r="BA52" i="2"/>
  <c r="AZ52" i="2"/>
  <c r="AW52" i="2"/>
  <c r="BS52" i="2" s="1"/>
  <c r="G52" i="2"/>
  <c r="DM52" i="2" s="1"/>
  <c r="DK51" i="2"/>
  <c r="DJ51" i="2"/>
  <c r="DI51" i="2"/>
  <c r="DH51" i="2"/>
  <c r="DG51" i="2"/>
  <c r="DF51" i="2"/>
  <c r="DE51" i="2"/>
  <c r="DD51" i="2"/>
  <c r="DC51" i="2"/>
  <c r="DB51" i="2"/>
  <c r="DA51" i="2"/>
  <c r="CZ51" i="2"/>
  <c r="CY51" i="2"/>
  <c r="CX51" i="2"/>
  <c r="CW51" i="2"/>
  <c r="CV51" i="2"/>
  <c r="CT51" i="2"/>
  <c r="CR51" i="2"/>
  <c r="BW51" i="2"/>
  <c r="CS51" i="2" s="1"/>
  <c r="BS51" i="2"/>
  <c r="BR51" i="2"/>
  <c r="BQ51" i="2"/>
  <c r="BP51" i="2"/>
  <c r="BO51" i="2"/>
  <c r="BN51" i="2"/>
  <c r="BM51" i="2"/>
  <c r="BL51" i="2"/>
  <c r="BK51" i="2"/>
  <c r="BJ51" i="2"/>
  <c r="BI51" i="2"/>
  <c r="BH51" i="2"/>
  <c r="BG51" i="2"/>
  <c r="BF51" i="2"/>
  <c r="BE51" i="2"/>
  <c r="BD51" i="2"/>
  <c r="BC51" i="2"/>
  <c r="BB51" i="2"/>
  <c r="AZ51" i="2"/>
  <c r="AG51" i="2"/>
  <c r="AE51" i="2"/>
  <c r="BA51" i="2" s="1"/>
  <c r="K51" i="2"/>
  <c r="G51" i="2"/>
  <c r="DM51" i="2" s="1"/>
  <c r="DM50" i="2"/>
  <c r="DK50" i="2"/>
  <c r="DJ50" i="2"/>
  <c r="DI50" i="2"/>
  <c r="DH50" i="2"/>
  <c r="DG50" i="2"/>
  <c r="DF50" i="2"/>
  <c r="DE50" i="2"/>
  <c r="DD50" i="2"/>
  <c r="DC50" i="2"/>
  <c r="DB50" i="2"/>
  <c r="DA50" i="2"/>
  <c r="CZ50" i="2"/>
  <c r="CY50" i="2"/>
  <c r="CX50" i="2"/>
  <c r="CW50" i="2"/>
  <c r="CV50" i="2"/>
  <c r="CU50" i="2"/>
  <c r="CT50" i="2"/>
  <c r="CR50" i="2"/>
  <c r="BW50" i="2"/>
  <c r="CS50" i="2" s="1"/>
  <c r="CQ50" i="2" s="1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BC50" i="2"/>
  <c r="BB50" i="2"/>
  <c r="AZ50" i="2"/>
  <c r="AF50" i="2"/>
  <c r="AE50" i="2"/>
  <c r="BA50" i="2" s="1"/>
  <c r="G50" i="2"/>
  <c r="DK49" i="2"/>
  <c r="DJ49" i="2"/>
  <c r="DI49" i="2"/>
  <c r="DH49" i="2"/>
  <c r="DG49" i="2"/>
  <c r="DF49" i="2"/>
  <c r="DE49" i="2"/>
  <c r="DD49" i="2"/>
  <c r="DC49" i="2"/>
  <c r="DB49" i="2"/>
  <c r="DA49" i="2"/>
  <c r="CZ49" i="2"/>
  <c r="CY49" i="2"/>
  <c r="CX49" i="2"/>
  <c r="CW49" i="2"/>
  <c r="CV49" i="2"/>
  <c r="CT49" i="2"/>
  <c r="CS49" i="2"/>
  <c r="CR49" i="2"/>
  <c r="BU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BB49" i="2"/>
  <c r="BA49" i="2"/>
  <c r="AZ49" i="2"/>
  <c r="AC49" i="2"/>
  <c r="K49" i="2"/>
  <c r="K115" i="2" s="1"/>
  <c r="DM48" i="2"/>
  <c r="DK48" i="2"/>
  <c r="DJ48" i="2"/>
  <c r="DI48" i="2"/>
  <c r="DH48" i="2"/>
  <c r="DG48" i="2"/>
  <c r="DF48" i="2"/>
  <c r="DE48" i="2"/>
  <c r="DD48" i="2"/>
  <c r="DC48" i="2"/>
  <c r="DB48" i="2"/>
  <c r="DA48" i="2"/>
  <c r="CZ48" i="2"/>
  <c r="CY48" i="2"/>
  <c r="CX48" i="2"/>
  <c r="CW48" i="2"/>
  <c r="CV48" i="2"/>
  <c r="CU48" i="2"/>
  <c r="CS48" i="2"/>
  <c r="CR48" i="2"/>
  <c r="BX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BC48" i="2"/>
  <c r="BA48" i="2"/>
  <c r="AZ48" i="2"/>
  <c r="AF48" i="2"/>
  <c r="BB48" i="2" s="1"/>
  <c r="AY48" i="2" s="1"/>
  <c r="G48" i="2"/>
  <c r="DJ47" i="2"/>
  <c r="DI47" i="2"/>
  <c r="DH47" i="2"/>
  <c r="DG47" i="2"/>
  <c r="DF47" i="2"/>
  <c r="DE47" i="2"/>
  <c r="DD47" i="2"/>
  <c r="DC47" i="2"/>
  <c r="DB47" i="2"/>
  <c r="DA47" i="2"/>
  <c r="CZ47" i="2"/>
  <c r="CY47" i="2"/>
  <c r="CX47" i="2"/>
  <c r="CW47" i="2"/>
  <c r="CV47" i="2"/>
  <c r="CU47" i="2"/>
  <c r="CT47" i="2"/>
  <c r="CS47" i="2"/>
  <c r="CR47" i="2"/>
  <c r="CO47" i="2"/>
  <c r="BU47" i="2" s="1"/>
  <c r="BR47" i="2"/>
  <c r="BQ47" i="2"/>
  <c r="BP47" i="2"/>
  <c r="BO47" i="2"/>
  <c r="BN47" i="2"/>
  <c r="BM47" i="2"/>
  <c r="BL47" i="2"/>
  <c r="BK47" i="2"/>
  <c r="BJ47" i="2"/>
  <c r="BI47" i="2"/>
  <c r="BH47" i="2"/>
  <c r="BG47" i="2"/>
  <c r="BF47" i="2"/>
  <c r="BE47" i="2"/>
  <c r="BD47" i="2"/>
  <c r="BC47" i="2"/>
  <c r="BB47" i="2"/>
  <c r="BA47" i="2"/>
  <c r="AZ47" i="2"/>
  <c r="AW47" i="2"/>
  <c r="G47" i="2"/>
  <c r="DJ46" i="2"/>
  <c r="DI46" i="2"/>
  <c r="DH46" i="2"/>
  <c r="DG46" i="2"/>
  <c r="DF46" i="2"/>
  <c r="DE46" i="2"/>
  <c r="DD46" i="2"/>
  <c r="DC46" i="2"/>
  <c r="DB46" i="2"/>
  <c r="DA46" i="2"/>
  <c r="CZ46" i="2"/>
  <c r="CY46" i="2"/>
  <c r="CX46" i="2"/>
  <c r="CW46" i="2"/>
  <c r="CV46" i="2"/>
  <c r="CU46" i="2"/>
  <c r="CS46" i="2"/>
  <c r="CR46" i="2"/>
  <c r="BX46" i="2"/>
  <c r="CT46" i="2" s="1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BA46" i="2"/>
  <c r="AZ46" i="2"/>
  <c r="AF46" i="2"/>
  <c r="AC46" i="2" s="1"/>
  <c r="AA46" i="2"/>
  <c r="DK45" i="2"/>
  <c r="DJ45" i="2"/>
  <c r="DI45" i="2"/>
  <c r="DH45" i="2"/>
  <c r="DG45" i="2"/>
  <c r="DF45" i="2"/>
  <c r="DE45" i="2"/>
  <c r="DD45" i="2"/>
  <c r="DC45" i="2"/>
  <c r="DB45" i="2"/>
  <c r="DA45" i="2"/>
  <c r="CZ45" i="2"/>
  <c r="CY45" i="2"/>
  <c r="CX45" i="2"/>
  <c r="CW45" i="2"/>
  <c r="CV45" i="2"/>
  <c r="CU45" i="2"/>
  <c r="CT45" i="2"/>
  <c r="CR45" i="2"/>
  <c r="BW45" i="2"/>
  <c r="BS45" i="2"/>
  <c r="BR45" i="2"/>
  <c r="BQ45" i="2"/>
  <c r="BP45" i="2"/>
  <c r="BO45" i="2"/>
  <c r="BN45" i="2"/>
  <c r="BM45" i="2"/>
  <c r="BL45" i="2"/>
  <c r="BK45" i="2"/>
  <c r="BJ45" i="2"/>
  <c r="BI45" i="2"/>
  <c r="BH45" i="2"/>
  <c r="BG45" i="2"/>
  <c r="BF45" i="2"/>
  <c r="BE45" i="2"/>
  <c r="BD45" i="2"/>
  <c r="BC45" i="2"/>
  <c r="BB45" i="2"/>
  <c r="AZ45" i="2"/>
  <c r="AR45" i="2"/>
  <c r="AE45" i="2"/>
  <c r="AC45" i="2" s="1"/>
  <c r="G45" i="2"/>
  <c r="DM45" i="2" s="1"/>
  <c r="DK44" i="2"/>
  <c r="DJ44" i="2"/>
  <c r="DI44" i="2"/>
  <c r="DH44" i="2"/>
  <c r="DG44" i="2"/>
  <c r="DF44" i="2"/>
  <c r="DE44" i="2"/>
  <c r="DD44" i="2"/>
  <c r="DC44" i="2"/>
  <c r="DB44" i="2"/>
  <c r="DA44" i="2"/>
  <c r="CZ44" i="2"/>
  <c r="CY44" i="2"/>
  <c r="CX44" i="2"/>
  <c r="CW44" i="2"/>
  <c r="CV44" i="2"/>
  <c r="CU44" i="2"/>
  <c r="CT44" i="2"/>
  <c r="CR44" i="2"/>
  <c r="BW44" i="2"/>
  <c r="BU44" i="2" s="1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AZ44" i="2"/>
  <c r="AE44" i="2"/>
  <c r="I44" i="2"/>
  <c r="CS44" i="2" s="1"/>
  <c r="G44" i="2"/>
  <c r="DM44" i="2" s="1"/>
  <c r="DK43" i="2"/>
  <c r="DJ43" i="2"/>
  <c r="DI43" i="2"/>
  <c r="DH43" i="2"/>
  <c r="DG43" i="2"/>
  <c r="DF43" i="2"/>
  <c r="DE43" i="2"/>
  <c r="DD43" i="2"/>
  <c r="DC43" i="2"/>
  <c r="DB43" i="2"/>
  <c r="DA43" i="2"/>
  <c r="CZ43" i="2"/>
  <c r="CY43" i="2"/>
  <c r="CX43" i="2"/>
  <c r="CW43" i="2"/>
  <c r="CV43" i="2"/>
  <c r="CU43" i="2"/>
  <c r="CT43" i="2"/>
  <c r="CS43" i="2"/>
  <c r="CR43" i="2"/>
  <c r="CG43" i="2"/>
  <c r="CG115" i="2" s="1"/>
  <c r="BU43" i="2"/>
  <c r="BS43" i="2"/>
  <c r="BR43" i="2"/>
  <c r="BQ43" i="2"/>
  <c r="BP43" i="2"/>
  <c r="BO43" i="2"/>
  <c r="BN43" i="2"/>
  <c r="BM43" i="2"/>
  <c r="BL43" i="2"/>
  <c r="BJ43" i="2"/>
  <c r="BI43" i="2"/>
  <c r="BH43" i="2"/>
  <c r="BG43" i="2"/>
  <c r="BF43" i="2"/>
  <c r="BE43" i="2"/>
  <c r="BD43" i="2"/>
  <c r="BC43" i="2"/>
  <c r="BB43" i="2"/>
  <c r="BA43" i="2"/>
  <c r="AZ43" i="2"/>
  <c r="AO43" i="2"/>
  <c r="AO115" i="2" s="1"/>
  <c r="S43" i="2"/>
  <c r="S115" i="2" s="1"/>
  <c r="DM42" i="2"/>
  <c r="DK42" i="2"/>
  <c r="DJ42" i="2"/>
  <c r="DI42" i="2"/>
  <c r="DH42" i="2"/>
  <c r="DG42" i="2"/>
  <c r="DF42" i="2"/>
  <c r="DE42" i="2"/>
  <c r="DD42" i="2"/>
  <c r="DC42" i="2"/>
  <c r="DB42" i="2"/>
  <c r="DA42" i="2"/>
  <c r="CZ42" i="2"/>
  <c r="CY42" i="2"/>
  <c r="CX42" i="2"/>
  <c r="CW42" i="2"/>
  <c r="CV42" i="2"/>
  <c r="CU42" i="2"/>
  <c r="CT42" i="2"/>
  <c r="CS42" i="2"/>
  <c r="CR42" i="2"/>
  <c r="CO42" i="2"/>
  <c r="BU42" i="2" s="1"/>
  <c r="BT42" i="2"/>
  <c r="CP42" i="2" s="1"/>
  <c r="BS42" i="2"/>
  <c r="AY42" i="2" s="1"/>
  <c r="BR42" i="2"/>
  <c r="BQ42" i="2"/>
  <c r="BP42" i="2"/>
  <c r="BO42" i="2"/>
  <c r="BN42" i="2"/>
  <c r="BM42" i="2"/>
  <c r="BL42" i="2"/>
  <c r="BK42" i="2"/>
  <c r="BJ42" i="2"/>
  <c r="BI42" i="2"/>
  <c r="BH42" i="2"/>
  <c r="BG42" i="2"/>
  <c r="BF42" i="2"/>
  <c r="BE42" i="2"/>
  <c r="BD42" i="2"/>
  <c r="BC42" i="2"/>
  <c r="BB42" i="2"/>
  <c r="BA42" i="2"/>
  <c r="AZ42" i="2"/>
  <c r="AW42" i="2"/>
  <c r="AC42" i="2"/>
  <c r="AB42" i="2" s="1"/>
  <c r="AX42" i="2" s="1"/>
  <c r="G42" i="2"/>
  <c r="DK41" i="2"/>
  <c r="DJ41" i="2"/>
  <c r="DI41" i="2"/>
  <c r="DH41" i="2"/>
  <c r="DG41" i="2"/>
  <c r="DF41" i="2"/>
  <c r="DE41" i="2"/>
  <c r="DD41" i="2"/>
  <c r="DC41" i="2"/>
  <c r="DB41" i="2"/>
  <c r="DA41" i="2"/>
  <c r="CZ41" i="2"/>
  <c r="CY41" i="2"/>
  <c r="CX41" i="2"/>
  <c r="CW41" i="2"/>
  <c r="CV41" i="2"/>
  <c r="CU41" i="2"/>
  <c r="CS41" i="2"/>
  <c r="CR41" i="2"/>
  <c r="BX41" i="2"/>
  <c r="BU41" i="2" s="1"/>
  <c r="BT41" i="2" s="1"/>
  <c r="CP41" i="2" s="1"/>
  <c r="BS41" i="2"/>
  <c r="BR41" i="2"/>
  <c r="BQ41" i="2"/>
  <c r="BP41" i="2"/>
  <c r="BO41" i="2"/>
  <c r="BN41" i="2"/>
  <c r="BM41" i="2"/>
  <c r="BL41" i="2"/>
  <c r="BK41" i="2"/>
  <c r="BJ41" i="2"/>
  <c r="BI41" i="2"/>
  <c r="BH41" i="2"/>
  <c r="BG41" i="2"/>
  <c r="BF41" i="2"/>
  <c r="BE41" i="2"/>
  <c r="BD41" i="2"/>
  <c r="BC41" i="2"/>
  <c r="BA41" i="2"/>
  <c r="AZ41" i="2"/>
  <c r="AF41" i="2"/>
  <c r="G41" i="2"/>
  <c r="DM41" i="2" s="1"/>
  <c r="DK40" i="2"/>
  <c r="CQ40" i="2"/>
  <c r="DO40" i="2" s="1"/>
  <c r="BU40" i="2"/>
  <c r="BS40" i="2"/>
  <c r="AY40" i="2" s="1"/>
  <c r="AC40" i="2"/>
  <c r="G40" i="2"/>
  <c r="DM39" i="2"/>
  <c r="DK39" i="2"/>
  <c r="DJ39" i="2"/>
  <c r="DI39" i="2"/>
  <c r="DH39" i="2"/>
  <c r="DG39" i="2"/>
  <c r="DF39" i="2"/>
  <c r="DE39" i="2"/>
  <c r="DD39" i="2"/>
  <c r="DC39" i="2"/>
  <c r="DB39" i="2"/>
  <c r="DA39" i="2"/>
  <c r="CZ39" i="2"/>
  <c r="CY39" i="2"/>
  <c r="CX39" i="2"/>
  <c r="CW39" i="2"/>
  <c r="CV39" i="2"/>
  <c r="CU39" i="2"/>
  <c r="CS39" i="2"/>
  <c r="CR39" i="2"/>
  <c r="BX39" i="2"/>
  <c r="CT39" i="2" s="1"/>
  <c r="CQ39" i="2" s="1"/>
  <c r="BS39" i="2"/>
  <c r="BR39" i="2"/>
  <c r="BQ39" i="2"/>
  <c r="BP39" i="2"/>
  <c r="BO39" i="2"/>
  <c r="BN39" i="2"/>
  <c r="BM39" i="2"/>
  <c r="BL39" i="2"/>
  <c r="BK39" i="2"/>
  <c r="BJ39" i="2"/>
  <c r="BI39" i="2"/>
  <c r="BH39" i="2"/>
  <c r="BG39" i="2"/>
  <c r="BF39" i="2"/>
  <c r="BE39" i="2"/>
  <c r="BD39" i="2"/>
  <c r="BC39" i="2"/>
  <c r="BA39" i="2"/>
  <c r="AZ39" i="2"/>
  <c r="AF39" i="2"/>
  <c r="G39" i="2"/>
  <c r="DK38" i="2"/>
  <c r="DJ38" i="2"/>
  <c r="DI38" i="2"/>
  <c r="DH38" i="2"/>
  <c r="DG38" i="2"/>
  <c r="DF38" i="2"/>
  <c r="DE38" i="2"/>
  <c r="DD38" i="2"/>
  <c r="DC38" i="2"/>
  <c r="DB38" i="2"/>
  <c r="DA38" i="2"/>
  <c r="CZ38" i="2"/>
  <c r="CY38" i="2"/>
  <c r="CX38" i="2"/>
  <c r="CW38" i="2"/>
  <c r="CV38" i="2"/>
  <c r="CU38" i="2"/>
  <c r="CS38" i="2"/>
  <c r="CR38" i="2"/>
  <c r="BX38" i="2"/>
  <c r="BU38" i="2" s="1"/>
  <c r="BT38" i="2"/>
  <c r="CP38" i="2" s="1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BC38" i="2"/>
  <c r="BA38" i="2"/>
  <c r="AZ38" i="2"/>
  <c r="AF38" i="2"/>
  <c r="BB38" i="2" s="1"/>
  <c r="AY38" i="2" s="1"/>
  <c r="AC38" i="2"/>
  <c r="V38" i="2"/>
  <c r="G38" i="2"/>
  <c r="DK37" i="2"/>
  <c r="DJ37" i="2"/>
  <c r="DI37" i="2"/>
  <c r="DH37" i="2"/>
  <c r="DG37" i="2"/>
  <c r="DE37" i="2"/>
  <c r="DD37" i="2"/>
  <c r="DC37" i="2"/>
  <c r="DB37" i="2"/>
  <c r="DA37" i="2"/>
  <c r="CZ37" i="2"/>
  <c r="CY37" i="2"/>
  <c r="CX37" i="2"/>
  <c r="CW37" i="2"/>
  <c r="CV37" i="2"/>
  <c r="CU37" i="2"/>
  <c r="CT37" i="2"/>
  <c r="CS37" i="2"/>
  <c r="CR37" i="2"/>
  <c r="BX37" i="2"/>
  <c r="BU37" i="2"/>
  <c r="BS37" i="2"/>
  <c r="BR37" i="2"/>
  <c r="BQ37" i="2"/>
  <c r="BP37" i="2"/>
  <c r="BO37" i="2"/>
  <c r="BM37" i="2"/>
  <c r="BL37" i="2"/>
  <c r="BK37" i="2"/>
  <c r="BJ37" i="2"/>
  <c r="BI37" i="2"/>
  <c r="BH37" i="2"/>
  <c r="BG37" i="2"/>
  <c r="BF37" i="2"/>
  <c r="BE37" i="2"/>
  <c r="BD37" i="2"/>
  <c r="BC37" i="2"/>
  <c r="BA37" i="2"/>
  <c r="AZ37" i="2"/>
  <c r="AF37" i="2"/>
  <c r="AC37" i="2" s="1"/>
  <c r="V37" i="2"/>
  <c r="DK36" i="2"/>
  <c r="DJ36" i="2"/>
  <c r="DI36" i="2"/>
  <c r="DG36" i="2"/>
  <c r="DF36" i="2"/>
  <c r="DE36" i="2"/>
  <c r="DD36" i="2"/>
  <c r="DC36" i="2"/>
  <c r="DB36" i="2"/>
  <c r="DA36" i="2"/>
  <c r="CZ36" i="2"/>
  <c r="CY36" i="2"/>
  <c r="CX36" i="2"/>
  <c r="CW36" i="2"/>
  <c r="CV36" i="2"/>
  <c r="CU36" i="2"/>
  <c r="CT36" i="2"/>
  <c r="CR36" i="2"/>
  <c r="BW36" i="2"/>
  <c r="CS36" i="2" s="1"/>
  <c r="BU36" i="2"/>
  <c r="BT36" i="2" s="1"/>
  <c r="CP36" i="2" s="1"/>
  <c r="BS36" i="2"/>
  <c r="BR36" i="2"/>
  <c r="BQ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BC36" i="2"/>
  <c r="BB36" i="2"/>
  <c r="AZ36" i="2"/>
  <c r="AE36" i="2"/>
  <c r="AC36" i="2" s="1"/>
  <c r="X36" i="2"/>
  <c r="G36" i="2"/>
  <c r="DM36" i="2" s="1"/>
  <c r="DK35" i="2"/>
  <c r="DJ35" i="2"/>
  <c r="DI35" i="2"/>
  <c r="DH35" i="2"/>
  <c r="DG35" i="2"/>
  <c r="DF35" i="2"/>
  <c r="DE35" i="2"/>
  <c r="DD35" i="2"/>
  <c r="DC35" i="2"/>
  <c r="DB35" i="2"/>
  <c r="DA35" i="2"/>
  <c r="CZ35" i="2"/>
  <c r="CY35" i="2"/>
  <c r="CX35" i="2"/>
  <c r="CW35" i="2"/>
  <c r="CV35" i="2"/>
  <c r="CU35" i="2"/>
  <c r="CT35" i="2"/>
  <c r="CQ35" i="2" s="1"/>
  <c r="CS35" i="2"/>
  <c r="CR35" i="2"/>
  <c r="BU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Z35" i="2"/>
  <c r="AC35" i="2"/>
  <c r="G35" i="2"/>
  <c r="DM35" i="2" s="1"/>
  <c r="DM34" i="2"/>
  <c r="DK34" i="2"/>
  <c r="DJ34" i="2"/>
  <c r="DI34" i="2"/>
  <c r="DH34" i="2"/>
  <c r="DG34" i="2"/>
  <c r="DF34" i="2"/>
  <c r="DE34" i="2"/>
  <c r="DD34" i="2"/>
  <c r="DC34" i="2"/>
  <c r="DB34" i="2"/>
  <c r="DA34" i="2"/>
  <c r="CZ34" i="2"/>
  <c r="CY34" i="2"/>
  <c r="CX34" i="2"/>
  <c r="CW34" i="2"/>
  <c r="CV34" i="2"/>
  <c r="CU34" i="2"/>
  <c r="CS34" i="2"/>
  <c r="CR34" i="2"/>
  <c r="CO34" i="2"/>
  <c r="BX34" i="2"/>
  <c r="CT34" i="2" s="1"/>
  <c r="BU34" i="2"/>
  <c r="BT34" i="2" s="1"/>
  <c r="CP34" i="2" s="1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BA34" i="2"/>
  <c r="AZ34" i="2"/>
  <c r="AW34" i="2"/>
  <c r="BS34" i="2" s="1"/>
  <c r="AF34" i="2"/>
  <c r="AC34" i="2"/>
  <c r="G34" i="2"/>
  <c r="DM33" i="2"/>
  <c r="DK33" i="2"/>
  <c r="DJ33" i="2"/>
  <c r="DI33" i="2"/>
  <c r="DH33" i="2"/>
  <c r="DG33" i="2"/>
  <c r="DF33" i="2"/>
  <c r="DE33" i="2"/>
  <c r="DD33" i="2"/>
  <c r="DC33" i="2"/>
  <c r="DB33" i="2"/>
  <c r="DA33" i="2"/>
  <c r="CZ33" i="2"/>
  <c r="CY33" i="2"/>
  <c r="CX33" i="2"/>
  <c r="CW33" i="2"/>
  <c r="CV33" i="2"/>
  <c r="CU33" i="2"/>
  <c r="CT33" i="2"/>
  <c r="CR33" i="2"/>
  <c r="CO33" i="2"/>
  <c r="BW33" i="2"/>
  <c r="CS33" i="2" s="1"/>
  <c r="BU33" i="2"/>
  <c r="BR33" i="2"/>
  <c r="BQ33" i="2"/>
  <c r="BP33" i="2"/>
  <c r="BO33" i="2"/>
  <c r="BN33" i="2"/>
  <c r="BM33" i="2"/>
  <c r="BL33" i="2"/>
  <c r="BK33" i="2"/>
  <c r="BJ33" i="2"/>
  <c r="BI33" i="2"/>
  <c r="BH33" i="2"/>
  <c r="BG33" i="2"/>
  <c r="BF33" i="2"/>
  <c r="BE33" i="2"/>
  <c r="BD33" i="2"/>
  <c r="BC33" i="2"/>
  <c r="BB33" i="2"/>
  <c r="BA33" i="2"/>
  <c r="AZ33" i="2"/>
  <c r="AW33" i="2"/>
  <c r="AE33" i="2"/>
  <c r="AA33" i="2"/>
  <c r="G33" i="2"/>
  <c r="DM32" i="2"/>
  <c r="DK32" i="2"/>
  <c r="DJ32" i="2"/>
  <c r="DI32" i="2"/>
  <c r="DH32" i="2"/>
  <c r="DG32" i="2"/>
  <c r="DF32" i="2"/>
  <c r="DE32" i="2"/>
  <c r="DD32" i="2"/>
  <c r="DC32" i="2"/>
  <c r="DB32" i="2"/>
  <c r="DA32" i="2"/>
  <c r="CZ32" i="2"/>
  <c r="CY32" i="2"/>
  <c r="CX32" i="2"/>
  <c r="CW32" i="2"/>
  <c r="CV32" i="2"/>
  <c r="CU32" i="2"/>
  <c r="CT32" i="2"/>
  <c r="CR32" i="2"/>
  <c r="BW32" i="2"/>
  <c r="CS32" i="2" s="1"/>
  <c r="BU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E32" i="2"/>
  <c r="BD32" i="2"/>
  <c r="BC32" i="2"/>
  <c r="BB32" i="2"/>
  <c r="AZ32" i="2"/>
  <c r="AE32" i="2"/>
  <c r="G32" i="2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R31" i="2"/>
  <c r="BW31" i="2"/>
  <c r="BU31" i="2" s="1"/>
  <c r="BT31" i="2" s="1"/>
  <c r="CP31" i="2" s="1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AZ31" i="2"/>
  <c r="AE31" i="2"/>
  <c r="I31" i="2"/>
  <c r="G31" i="2"/>
  <c r="DM31" i="2" s="1"/>
  <c r="DM30" i="2"/>
  <c r="DK30" i="2"/>
  <c r="DJ30" i="2"/>
  <c r="DI30" i="2"/>
  <c r="DH30" i="2"/>
  <c r="DG30" i="2"/>
  <c r="DF30" i="2"/>
  <c r="DE30" i="2"/>
  <c r="DD30" i="2"/>
  <c r="DC30" i="2"/>
  <c r="DB30" i="2"/>
  <c r="DA30" i="2"/>
  <c r="CZ30" i="2"/>
  <c r="CY30" i="2"/>
  <c r="CX30" i="2"/>
  <c r="CW30" i="2"/>
  <c r="CV30" i="2"/>
  <c r="CU30" i="2"/>
  <c r="CT30" i="2"/>
  <c r="CS30" i="2"/>
  <c r="CR30" i="2"/>
  <c r="CQ30" i="2"/>
  <c r="BU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Z30" i="2"/>
  <c r="AY30" i="2"/>
  <c r="AC30" i="2"/>
  <c r="I30" i="2"/>
  <c r="I115" i="2" s="1"/>
  <c r="G30" i="2"/>
  <c r="BT30" i="2" s="1"/>
  <c r="CP30" i="2" s="1"/>
  <c r="DK29" i="2"/>
  <c r="DJ29" i="2"/>
  <c r="DI29" i="2"/>
  <c r="DH29" i="2"/>
  <c r="DG29" i="2"/>
  <c r="DF29" i="2"/>
  <c r="DE29" i="2"/>
  <c r="DD29" i="2"/>
  <c r="DC29" i="2"/>
  <c r="DB29" i="2"/>
  <c r="DA29" i="2"/>
  <c r="CZ29" i="2"/>
  <c r="CY29" i="2"/>
  <c r="CX29" i="2"/>
  <c r="CW29" i="2"/>
  <c r="CV29" i="2"/>
  <c r="CU29" i="2"/>
  <c r="CT29" i="2"/>
  <c r="CR29" i="2"/>
  <c r="BW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E29" i="2"/>
  <c r="BD29" i="2"/>
  <c r="BC29" i="2"/>
  <c r="BB29" i="2"/>
  <c r="AZ29" i="2"/>
  <c r="AE29" i="2"/>
  <c r="G29" i="2"/>
  <c r="DM29" i="2" s="1"/>
  <c r="DM28" i="2"/>
  <c r="DK28" i="2"/>
  <c r="DJ28" i="2"/>
  <c r="DI28" i="2"/>
  <c r="DH28" i="2"/>
  <c r="DG28" i="2"/>
  <c r="DF28" i="2"/>
  <c r="DE28" i="2"/>
  <c r="DD28" i="2"/>
  <c r="DC28" i="2"/>
  <c r="DB28" i="2"/>
  <c r="DA28" i="2"/>
  <c r="CZ28" i="2"/>
  <c r="CY28" i="2"/>
  <c r="CX28" i="2"/>
  <c r="CW28" i="2"/>
  <c r="CV28" i="2"/>
  <c r="CU28" i="2"/>
  <c r="CT28" i="2"/>
  <c r="CS28" i="2"/>
  <c r="CR28" i="2"/>
  <c r="BU28" i="2"/>
  <c r="BT28" i="2"/>
  <c r="CP28" i="2" s="1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Z28" i="2"/>
  <c r="AC28" i="2"/>
  <c r="AB28" i="2" s="1"/>
  <c r="AX28" i="2" s="1"/>
  <c r="G28" i="2"/>
  <c r="DM27" i="2"/>
  <c r="DK27" i="2"/>
  <c r="DJ27" i="2"/>
  <c r="DI27" i="2"/>
  <c r="DH27" i="2"/>
  <c r="DG27" i="2"/>
  <c r="DF27" i="2"/>
  <c r="DE27" i="2"/>
  <c r="DD27" i="2"/>
  <c r="DC27" i="2"/>
  <c r="DB27" i="2"/>
  <c r="DA27" i="2"/>
  <c r="CZ27" i="2"/>
  <c r="CY27" i="2"/>
  <c r="CX27" i="2"/>
  <c r="CW27" i="2"/>
  <c r="CV27" i="2"/>
  <c r="CU27" i="2"/>
  <c r="CT27" i="2"/>
  <c r="CS27" i="2"/>
  <c r="CR27" i="2"/>
  <c r="CJ27" i="2"/>
  <c r="BY27" i="2"/>
  <c r="BU27" i="2"/>
  <c r="BT27" i="2"/>
  <c r="CP27" i="2" s="1"/>
  <c r="BS27" i="2"/>
  <c r="BR27" i="2"/>
  <c r="BQ27" i="2"/>
  <c r="BP27" i="2"/>
  <c r="BO27" i="2"/>
  <c r="BM27" i="2"/>
  <c r="BL27" i="2"/>
  <c r="BK27" i="2"/>
  <c r="BJ27" i="2"/>
  <c r="BI27" i="2"/>
  <c r="BH27" i="2"/>
  <c r="BG27" i="2"/>
  <c r="BF27" i="2"/>
  <c r="BE27" i="2"/>
  <c r="BD27" i="2"/>
  <c r="BB27" i="2"/>
  <c r="BA27" i="2"/>
  <c r="AZ27" i="2"/>
  <c r="AR27" i="2"/>
  <c r="BN27" i="2" s="1"/>
  <c r="AG27" i="2"/>
  <c r="G27" i="2"/>
  <c r="DM26" i="2"/>
  <c r="DK26" i="2"/>
  <c r="DJ26" i="2"/>
  <c r="DI26" i="2"/>
  <c r="DH26" i="2"/>
  <c r="DG26" i="2"/>
  <c r="DF26" i="2"/>
  <c r="DE26" i="2"/>
  <c r="DD26" i="2"/>
  <c r="DC26" i="2"/>
  <c r="DB26" i="2"/>
  <c r="DA26" i="2"/>
  <c r="CZ26" i="2"/>
  <c r="CY26" i="2"/>
  <c r="CX26" i="2"/>
  <c r="CW26" i="2"/>
  <c r="CV26" i="2"/>
  <c r="CU26" i="2"/>
  <c r="CT26" i="2"/>
  <c r="CS26" i="2"/>
  <c r="CR26" i="2"/>
  <c r="CJ26" i="2"/>
  <c r="CJ115" i="2" s="1"/>
  <c r="BU26" i="2"/>
  <c r="BS26" i="2"/>
  <c r="BR26" i="2"/>
  <c r="BQ26" i="2"/>
  <c r="BP26" i="2"/>
  <c r="BO26" i="2"/>
  <c r="BM26" i="2"/>
  <c r="BL26" i="2"/>
  <c r="BK26" i="2"/>
  <c r="BJ26" i="2"/>
  <c r="BI26" i="2"/>
  <c r="BH26" i="2"/>
  <c r="BG26" i="2"/>
  <c r="BF26" i="2"/>
  <c r="BE26" i="2"/>
  <c r="BD26" i="2"/>
  <c r="BC26" i="2"/>
  <c r="BB26" i="2"/>
  <c r="BA26" i="2"/>
  <c r="AZ26" i="2"/>
  <c r="AR26" i="2"/>
  <c r="AC26" i="2"/>
  <c r="G26" i="2"/>
  <c r="DK25" i="2"/>
  <c r="DJ25" i="2"/>
  <c r="DI25" i="2"/>
  <c r="DH25" i="2"/>
  <c r="DG25" i="2"/>
  <c r="DF25" i="2"/>
  <c r="DE25" i="2"/>
  <c r="DD25" i="2"/>
  <c r="DC25" i="2"/>
  <c r="DB25" i="2"/>
  <c r="DA25" i="2"/>
  <c r="CZ25" i="2"/>
  <c r="CY25" i="2"/>
  <c r="CX25" i="2"/>
  <c r="CQ25" i="2" s="1"/>
  <c r="CW25" i="2"/>
  <c r="CV25" i="2"/>
  <c r="CU25" i="2"/>
  <c r="CS25" i="2"/>
  <c r="CR25" i="2"/>
  <c r="BX25" i="2"/>
  <c r="CT25" i="2" s="1"/>
  <c r="BU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BG25" i="2"/>
  <c r="BG53" i="2" s="1"/>
  <c r="BF25" i="2"/>
  <c r="BE25" i="2"/>
  <c r="BD25" i="2"/>
  <c r="BC25" i="2"/>
  <c r="BA25" i="2"/>
  <c r="AZ25" i="2"/>
  <c r="AF25" i="2"/>
  <c r="BB25" i="2" s="1"/>
  <c r="AY25" i="2" s="1"/>
  <c r="G25" i="2"/>
  <c r="DM25" i="2" s="1"/>
  <c r="DM24" i="2"/>
  <c r="DK24" i="2"/>
  <c r="DJ24" i="2"/>
  <c r="DI24" i="2"/>
  <c r="DI53" i="2" s="1"/>
  <c r="DH24" i="2"/>
  <c r="DG24" i="2"/>
  <c r="DF24" i="2"/>
  <c r="DE24" i="2"/>
  <c r="DD24" i="2"/>
  <c r="DC24" i="2"/>
  <c r="DB24" i="2"/>
  <c r="DA24" i="2"/>
  <c r="DA53" i="2" s="1"/>
  <c r="CZ24" i="2"/>
  <c r="CY24" i="2"/>
  <c r="CX24" i="2"/>
  <c r="CW24" i="2"/>
  <c r="CV24" i="2"/>
  <c r="CU24" i="2"/>
  <c r="CT24" i="2"/>
  <c r="CS24" i="2"/>
  <c r="CR24" i="2"/>
  <c r="BX24" i="2"/>
  <c r="BU24" i="2" s="1"/>
  <c r="BT24" i="2" s="1"/>
  <c r="CP24" i="2" s="1"/>
  <c r="BS24" i="2"/>
  <c r="BR24" i="2"/>
  <c r="BQ24" i="2"/>
  <c r="BP24" i="2"/>
  <c r="BO24" i="2"/>
  <c r="BN24" i="2"/>
  <c r="BM24" i="2"/>
  <c r="BL24" i="2"/>
  <c r="BK24" i="2"/>
  <c r="BJ24" i="2"/>
  <c r="BI24" i="2"/>
  <c r="BH24" i="2"/>
  <c r="BG24" i="2"/>
  <c r="BF24" i="2"/>
  <c r="BE24" i="2"/>
  <c r="BE53" i="2" s="1"/>
  <c r="BD24" i="2"/>
  <c r="BC24" i="2"/>
  <c r="BA24" i="2"/>
  <c r="AZ24" i="2"/>
  <c r="AF24" i="2"/>
  <c r="AC24" i="2" s="1"/>
  <c r="AB24" i="2"/>
  <c r="AX24" i="2" s="1"/>
  <c r="G24" i="2"/>
  <c r="DM23" i="2"/>
  <c r="DK23" i="2"/>
  <c r="DJ23" i="2"/>
  <c r="DI23" i="2"/>
  <c r="DH23" i="2"/>
  <c r="DG23" i="2"/>
  <c r="DF23" i="2"/>
  <c r="DE23" i="2"/>
  <c r="DD23" i="2"/>
  <c r="DC23" i="2"/>
  <c r="DB23" i="2"/>
  <c r="DA23" i="2"/>
  <c r="CZ23" i="2"/>
  <c r="CZ53" i="2" s="1"/>
  <c r="CY23" i="2"/>
  <c r="CX23" i="2"/>
  <c r="CW23" i="2"/>
  <c r="CV23" i="2"/>
  <c r="CU23" i="2"/>
  <c r="CS23" i="2"/>
  <c r="CR23" i="2"/>
  <c r="BX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BA23" i="2"/>
  <c r="AZ23" i="2"/>
  <c r="AF23" i="2"/>
  <c r="G23" i="2"/>
  <c r="CV22" i="2"/>
  <c r="CN22" i="2"/>
  <c r="CM22" i="2"/>
  <c r="CL22" i="2"/>
  <c r="CL110" i="2" s="1"/>
  <c r="CK22" i="2"/>
  <c r="CJ22" i="2"/>
  <c r="CH22" i="2"/>
  <c r="CG22" i="2"/>
  <c r="CF22" i="2"/>
  <c r="CE22" i="2"/>
  <c r="CD22" i="2"/>
  <c r="CD110" i="2" s="1"/>
  <c r="CC22" i="2"/>
  <c r="CC110" i="2" s="1"/>
  <c r="CB22" i="2"/>
  <c r="CB110" i="2" s="1"/>
  <c r="CA22" i="2"/>
  <c r="BZ22" i="2"/>
  <c r="BZ110" i="2" s="1"/>
  <c r="BV22" i="2"/>
  <c r="AV22" i="2"/>
  <c r="AU22" i="2"/>
  <c r="AT22" i="2"/>
  <c r="AT110" i="2" s="1"/>
  <c r="AS22" i="2"/>
  <c r="AR22" i="2"/>
  <c r="AP22" i="2"/>
  <c r="AO22" i="2"/>
  <c r="AN22" i="2"/>
  <c r="AM22" i="2"/>
  <c r="AL22" i="2"/>
  <c r="AL110" i="2" s="1"/>
  <c r="AK22" i="2"/>
  <c r="AK110" i="2" s="1"/>
  <c r="AJ22" i="2"/>
  <c r="AI22" i="2"/>
  <c r="AH22" i="2"/>
  <c r="AH110" i="2" s="1"/>
  <c r="AD22" i="2"/>
  <c r="Z22" i="2"/>
  <c r="Z110" i="2" s="1"/>
  <c r="Y22" i="2"/>
  <c r="X22" i="2"/>
  <c r="W22" i="2"/>
  <c r="V22" i="2"/>
  <c r="U22" i="2"/>
  <c r="T22" i="2"/>
  <c r="S22" i="2"/>
  <c r="R22" i="2"/>
  <c r="R110" i="2" s="1"/>
  <c r="Q22" i="2"/>
  <c r="Q110" i="2" s="1"/>
  <c r="P22" i="2"/>
  <c r="P110" i="2" s="1"/>
  <c r="O22" i="2"/>
  <c r="M22" i="2"/>
  <c r="M110" i="2" s="1"/>
  <c r="L22" i="2"/>
  <c r="K22" i="2"/>
  <c r="J22" i="2"/>
  <c r="H22" i="2"/>
  <c r="DK21" i="2"/>
  <c r="DJ21" i="2"/>
  <c r="DI21" i="2"/>
  <c r="DH21" i="2"/>
  <c r="DG21" i="2"/>
  <c r="DF21" i="2"/>
  <c r="DE21" i="2"/>
  <c r="DD21" i="2"/>
  <c r="DC21" i="2"/>
  <c r="DB21" i="2"/>
  <c r="DA21" i="2"/>
  <c r="CZ21" i="2"/>
  <c r="CY21" i="2"/>
  <c r="CX21" i="2"/>
  <c r="CW21" i="2"/>
  <c r="CV21" i="2"/>
  <c r="CU21" i="2"/>
  <c r="CS21" i="2"/>
  <c r="CR21" i="2"/>
  <c r="BX21" i="2"/>
  <c r="CT21" i="2" s="1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D21" i="2"/>
  <c r="BC21" i="2"/>
  <c r="BA21" i="2"/>
  <c r="AZ21" i="2"/>
  <c r="AF21" i="2"/>
  <c r="AC21" i="2" s="1"/>
  <c r="AB21" i="2" s="1"/>
  <c r="AX21" i="2" s="1"/>
  <c r="G21" i="2"/>
  <c r="DJ20" i="2"/>
  <c r="DI20" i="2"/>
  <c r="DH20" i="2"/>
  <c r="DG20" i="2"/>
  <c r="DF20" i="2"/>
  <c r="DE20" i="2"/>
  <c r="DD20" i="2"/>
  <c r="DC20" i="2"/>
  <c r="DB20" i="2"/>
  <c r="DA20" i="2"/>
  <c r="CZ20" i="2"/>
  <c r="CY20" i="2"/>
  <c r="CX20" i="2"/>
  <c r="CW20" i="2"/>
  <c r="CV20" i="2"/>
  <c r="CU20" i="2"/>
  <c r="CT20" i="2"/>
  <c r="CR20" i="2"/>
  <c r="CO20" i="2"/>
  <c r="DK20" i="2" s="1"/>
  <c r="BW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AZ20" i="2"/>
  <c r="AW20" i="2"/>
  <c r="BS20" i="2" s="1"/>
  <c r="AE20" i="2"/>
  <c r="G20" i="2"/>
  <c r="DM20" i="2" s="1"/>
  <c r="DK19" i="2"/>
  <c r="DJ19" i="2"/>
  <c r="DI19" i="2"/>
  <c r="DH19" i="2"/>
  <c r="DG19" i="2"/>
  <c r="DF19" i="2"/>
  <c r="DE19" i="2"/>
  <c r="DD19" i="2"/>
  <c r="DC19" i="2"/>
  <c r="DB19" i="2"/>
  <c r="DA19" i="2"/>
  <c r="CZ19" i="2"/>
  <c r="CY19" i="2"/>
  <c r="CX19" i="2"/>
  <c r="CW19" i="2"/>
  <c r="CV19" i="2"/>
  <c r="CU19" i="2"/>
  <c r="CT19" i="2"/>
  <c r="CR19" i="2"/>
  <c r="BW19" i="2"/>
  <c r="CS19" i="2" s="1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BE19" i="2"/>
  <c r="BD19" i="2"/>
  <c r="BC19" i="2"/>
  <c r="BB19" i="2"/>
  <c r="AZ19" i="2"/>
  <c r="AE19" i="2"/>
  <c r="G19" i="2"/>
  <c r="DM19" i="2" s="1"/>
  <c r="DJ18" i="2"/>
  <c r="DI18" i="2"/>
  <c r="DH18" i="2"/>
  <c r="DG18" i="2"/>
  <c r="DF18" i="2"/>
  <c r="DE18" i="2"/>
  <c r="DD18" i="2"/>
  <c r="DC18" i="2"/>
  <c r="DB18" i="2"/>
  <c r="DA18" i="2"/>
  <c r="CZ18" i="2"/>
  <c r="CY18" i="2"/>
  <c r="CX18" i="2"/>
  <c r="CW18" i="2"/>
  <c r="CV18" i="2"/>
  <c r="CU18" i="2"/>
  <c r="CT18" i="2"/>
  <c r="CR18" i="2"/>
  <c r="BW18" i="2"/>
  <c r="CS18" i="2" s="1"/>
  <c r="BS18" i="2"/>
  <c r="BR18" i="2"/>
  <c r="BQ18" i="2"/>
  <c r="BP18" i="2"/>
  <c r="BO18" i="2"/>
  <c r="BN18" i="2"/>
  <c r="BL18" i="2"/>
  <c r="BK18" i="2"/>
  <c r="BJ18" i="2"/>
  <c r="BI18" i="2"/>
  <c r="BH18" i="2"/>
  <c r="BG18" i="2"/>
  <c r="BF18" i="2"/>
  <c r="BE18" i="2"/>
  <c r="BD18" i="2"/>
  <c r="BC18" i="2"/>
  <c r="BB18" i="2"/>
  <c r="AZ18" i="2"/>
  <c r="AQ18" i="2"/>
  <c r="AE18" i="2"/>
  <c r="BA18" i="2" s="1"/>
  <c r="AA18" i="2"/>
  <c r="G18" i="2" s="1"/>
  <c r="DM18" i="2" s="1"/>
  <c r="DK17" i="2"/>
  <c r="DJ17" i="2"/>
  <c r="DI17" i="2"/>
  <c r="DH17" i="2"/>
  <c r="DG17" i="2"/>
  <c r="DF17" i="2"/>
  <c r="DE17" i="2"/>
  <c r="DD17" i="2"/>
  <c r="DC17" i="2"/>
  <c r="DB17" i="2"/>
  <c r="DA17" i="2"/>
  <c r="CZ17" i="2"/>
  <c r="CY17" i="2"/>
  <c r="CX17" i="2"/>
  <c r="CW17" i="2"/>
  <c r="CV17" i="2"/>
  <c r="CU17" i="2"/>
  <c r="CT17" i="2"/>
  <c r="CR17" i="2"/>
  <c r="BW17" i="2"/>
  <c r="CS17" i="2" s="1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AZ17" i="2"/>
  <c r="AE17" i="2"/>
  <c r="BA17" i="2" s="1"/>
  <c r="I17" i="2"/>
  <c r="I116" i="2" s="1"/>
  <c r="DM16" i="2"/>
  <c r="DK16" i="2"/>
  <c r="DJ16" i="2"/>
  <c r="DI16" i="2"/>
  <c r="DH16" i="2"/>
  <c r="DG16" i="2"/>
  <c r="DF16" i="2"/>
  <c r="DE16" i="2"/>
  <c r="DD16" i="2"/>
  <c r="DC16" i="2"/>
  <c r="DB16" i="2"/>
  <c r="DA16" i="2"/>
  <c r="CZ16" i="2"/>
  <c r="CY16" i="2"/>
  <c r="CX16" i="2"/>
  <c r="CW16" i="2"/>
  <c r="CV16" i="2"/>
  <c r="CU16" i="2"/>
  <c r="CS16" i="2"/>
  <c r="CR16" i="2"/>
  <c r="BX16" i="2"/>
  <c r="CT16" i="2" s="1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BC16" i="2"/>
  <c r="BA16" i="2"/>
  <c r="AZ16" i="2"/>
  <c r="AF16" i="2"/>
  <c r="BB16" i="2" s="1"/>
  <c r="G16" i="2"/>
  <c r="DM15" i="2"/>
  <c r="DK15" i="2"/>
  <c r="DJ15" i="2"/>
  <c r="DI15" i="2"/>
  <c r="DH15" i="2"/>
  <c r="DG15" i="2"/>
  <c r="DF15" i="2"/>
  <c r="DE15" i="2"/>
  <c r="DD15" i="2"/>
  <c r="DC15" i="2"/>
  <c r="DB15" i="2"/>
  <c r="DA15" i="2"/>
  <c r="CZ15" i="2"/>
  <c r="CY15" i="2"/>
  <c r="CX15" i="2"/>
  <c r="CW15" i="2"/>
  <c r="CV15" i="2"/>
  <c r="CU15" i="2"/>
  <c r="CS15" i="2"/>
  <c r="CR15" i="2"/>
  <c r="BX15" i="2"/>
  <c r="BU15" i="2" s="1"/>
  <c r="BT15" i="2" s="1"/>
  <c r="CP15" i="2" s="1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E15" i="2"/>
  <c r="BD15" i="2"/>
  <c r="BC15" i="2"/>
  <c r="BA15" i="2"/>
  <c r="AZ15" i="2"/>
  <c r="AF15" i="2"/>
  <c r="BB15" i="2" s="1"/>
  <c r="G15" i="2"/>
  <c r="DK14" i="2"/>
  <c r="DJ14" i="2"/>
  <c r="DI14" i="2"/>
  <c r="DH14" i="2"/>
  <c r="DG14" i="2"/>
  <c r="DF14" i="2"/>
  <c r="DE14" i="2"/>
  <c r="DD14" i="2"/>
  <c r="DC14" i="2"/>
  <c r="DB14" i="2"/>
  <c r="DA14" i="2"/>
  <c r="CZ14" i="2"/>
  <c r="CY14" i="2"/>
  <c r="CX14" i="2"/>
  <c r="CW14" i="2"/>
  <c r="CV14" i="2"/>
  <c r="CT14" i="2"/>
  <c r="CS14" i="2"/>
  <c r="CR14" i="2"/>
  <c r="BY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BB14" i="2"/>
  <c r="BA14" i="2"/>
  <c r="AZ14" i="2"/>
  <c r="AG14" i="2"/>
  <c r="AG116" i="2" s="1"/>
  <c r="AF14" i="2"/>
  <c r="G14" i="2"/>
  <c r="DM14" i="2" s="1"/>
  <c r="DK13" i="2"/>
  <c r="DJ13" i="2"/>
  <c r="DI13" i="2"/>
  <c r="DH13" i="2"/>
  <c r="DG13" i="2"/>
  <c r="DF13" i="2"/>
  <c r="DE13" i="2"/>
  <c r="DD13" i="2"/>
  <c r="DC13" i="2"/>
  <c r="DB13" i="2"/>
  <c r="DA13" i="2"/>
  <c r="CZ13" i="2"/>
  <c r="CY13" i="2"/>
  <c r="CX13" i="2"/>
  <c r="CW13" i="2"/>
  <c r="CV13" i="2"/>
  <c r="CU13" i="2"/>
  <c r="CS13" i="2"/>
  <c r="CR13" i="2"/>
  <c r="BX13" i="2"/>
  <c r="BU13" i="2" s="1"/>
  <c r="BS13" i="2"/>
  <c r="BR13" i="2"/>
  <c r="BQ13" i="2"/>
  <c r="BP13" i="2"/>
  <c r="BO13" i="2"/>
  <c r="BN13" i="2"/>
  <c r="BL13" i="2"/>
  <c r="BK13" i="2"/>
  <c r="BJ13" i="2"/>
  <c r="BI13" i="2"/>
  <c r="BH13" i="2"/>
  <c r="BG13" i="2"/>
  <c r="BF13" i="2"/>
  <c r="BE13" i="2"/>
  <c r="BD13" i="2"/>
  <c r="BC13" i="2"/>
  <c r="BA13" i="2"/>
  <c r="AZ13" i="2"/>
  <c r="AQ13" i="2"/>
  <c r="BM13" i="2" s="1"/>
  <c r="AF13" i="2"/>
  <c r="G13" i="2"/>
  <c r="DM13" i="2" s="1"/>
  <c r="DJ12" i="2"/>
  <c r="DI12" i="2"/>
  <c r="DH12" i="2"/>
  <c r="DG12" i="2"/>
  <c r="DF12" i="2"/>
  <c r="DD12" i="2"/>
  <c r="DC12" i="2"/>
  <c r="DB12" i="2"/>
  <c r="DA12" i="2"/>
  <c r="CZ12" i="2"/>
  <c r="CY12" i="2"/>
  <c r="CX12" i="2"/>
  <c r="CW12" i="2"/>
  <c r="CV12" i="2"/>
  <c r="CU12" i="2"/>
  <c r="CT12" i="2"/>
  <c r="CR12" i="2"/>
  <c r="CO12" i="2"/>
  <c r="DK12" i="2" s="1"/>
  <c r="CI12" i="2"/>
  <c r="BW12" i="2"/>
  <c r="CS12" i="2" s="1"/>
  <c r="BS12" i="2"/>
  <c r="BR12" i="2"/>
  <c r="BQ12" i="2"/>
  <c r="BP12" i="2"/>
  <c r="BO12" i="2"/>
  <c r="BN12" i="2"/>
  <c r="BL12" i="2"/>
  <c r="BK12" i="2"/>
  <c r="BJ12" i="2"/>
  <c r="BI12" i="2"/>
  <c r="BH12" i="2"/>
  <c r="BG12" i="2"/>
  <c r="BF12" i="2"/>
  <c r="BE12" i="2"/>
  <c r="BD12" i="2"/>
  <c r="BC12" i="2"/>
  <c r="BB12" i="2"/>
  <c r="AZ12" i="2"/>
  <c r="AW12" i="2"/>
  <c r="AQ12" i="2"/>
  <c r="BM12" i="2" s="1"/>
  <c r="AE12" i="2"/>
  <c r="BA12" i="2" s="1"/>
  <c r="AA12" i="2"/>
  <c r="G12" i="2"/>
  <c r="DM12" i="2" s="1"/>
  <c r="DK11" i="2"/>
  <c r="DJ11" i="2"/>
  <c r="DI11" i="2"/>
  <c r="DH11" i="2"/>
  <c r="DG11" i="2"/>
  <c r="DF11" i="2"/>
  <c r="DE11" i="2"/>
  <c r="DD11" i="2"/>
  <c r="DC11" i="2"/>
  <c r="DB11" i="2"/>
  <c r="DA11" i="2"/>
  <c r="CZ11" i="2"/>
  <c r="CY11" i="2"/>
  <c r="CX11" i="2"/>
  <c r="CW11" i="2"/>
  <c r="CV11" i="2"/>
  <c r="CU11" i="2"/>
  <c r="CT11" i="2"/>
  <c r="CS11" i="2"/>
  <c r="CR11" i="2"/>
  <c r="BU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B11" i="2"/>
  <c r="BA11" i="2"/>
  <c r="AZ11" i="2"/>
  <c r="AG11" i="2"/>
  <c r="AC11" i="2" s="1"/>
  <c r="AB11" i="2" s="1"/>
  <c r="AX11" i="2" s="1"/>
  <c r="G11" i="2"/>
  <c r="DM11" i="2" s="1"/>
  <c r="DK10" i="2"/>
  <c r="DJ10" i="2"/>
  <c r="DI10" i="2"/>
  <c r="DH10" i="2"/>
  <c r="DG10" i="2"/>
  <c r="DF10" i="2"/>
  <c r="DE10" i="2"/>
  <c r="DD10" i="2"/>
  <c r="DC10" i="2"/>
  <c r="DB10" i="2"/>
  <c r="DA10" i="2"/>
  <c r="CZ10" i="2"/>
  <c r="CY10" i="2"/>
  <c r="CX10" i="2"/>
  <c r="CQ10" i="2" s="1"/>
  <c r="DO10" i="2" s="1"/>
  <c r="CW10" i="2"/>
  <c r="CV10" i="2"/>
  <c r="CU10" i="2"/>
  <c r="CT10" i="2"/>
  <c r="CS10" i="2"/>
  <c r="CR10" i="2"/>
  <c r="BU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C10" i="2"/>
  <c r="BB10" i="2"/>
  <c r="AZ10" i="2"/>
  <c r="AE10" i="2"/>
  <c r="BA10" i="2" s="1"/>
  <c r="AC10" i="2"/>
  <c r="G10" i="2"/>
  <c r="DM10" i="2" s="1"/>
  <c r="DJ9" i="2"/>
  <c r="DI9" i="2"/>
  <c r="DH9" i="2"/>
  <c r="DG9" i="2"/>
  <c r="DF9" i="2"/>
  <c r="DE9" i="2"/>
  <c r="DD9" i="2"/>
  <c r="DC9" i="2"/>
  <c r="DB9" i="2"/>
  <c r="DA9" i="2"/>
  <c r="CZ9" i="2"/>
  <c r="CY9" i="2"/>
  <c r="CX9" i="2"/>
  <c r="CW9" i="2"/>
  <c r="CV9" i="2"/>
  <c r="CT9" i="2"/>
  <c r="CR9" i="2"/>
  <c r="CO9" i="2"/>
  <c r="CO114" i="2" s="1"/>
  <c r="BY9" i="2"/>
  <c r="BW9" i="2"/>
  <c r="BR9" i="2"/>
  <c r="BQ9" i="2"/>
  <c r="BP9" i="2"/>
  <c r="BO9" i="2"/>
  <c r="BN9" i="2"/>
  <c r="BM9" i="2"/>
  <c r="BL9" i="2"/>
  <c r="BK9" i="2"/>
  <c r="BJ9" i="2"/>
  <c r="BI9" i="2"/>
  <c r="BH9" i="2"/>
  <c r="BG9" i="2"/>
  <c r="BF9" i="2"/>
  <c r="BE9" i="2"/>
  <c r="BD9" i="2"/>
  <c r="BB9" i="2"/>
  <c r="AZ9" i="2"/>
  <c r="AW9" i="2"/>
  <c r="AW114" i="2" s="1"/>
  <c r="AG9" i="2"/>
  <c r="AE9" i="2"/>
  <c r="AA9" i="2"/>
  <c r="I9" i="2"/>
  <c r="DK8" i="2"/>
  <c r="DJ8" i="2"/>
  <c r="DI8" i="2"/>
  <c r="DH8" i="2"/>
  <c r="DH114" i="2" s="1"/>
  <c r="DG8" i="2"/>
  <c r="DF8" i="2"/>
  <c r="DE8" i="2"/>
  <c r="DD8" i="2"/>
  <c r="DC8" i="2"/>
  <c r="DB8" i="2"/>
  <c r="DA8" i="2"/>
  <c r="CZ8" i="2"/>
  <c r="CZ114" i="2" s="1"/>
  <c r="CY8" i="2"/>
  <c r="CX8" i="2"/>
  <c r="CW8" i="2"/>
  <c r="CV8" i="2"/>
  <c r="CU8" i="2"/>
  <c r="CT8" i="2"/>
  <c r="CS8" i="2"/>
  <c r="CR8" i="2"/>
  <c r="CR114" i="2" s="1"/>
  <c r="BW8" i="2"/>
  <c r="BU8" i="2" s="1"/>
  <c r="BS8" i="2"/>
  <c r="BR8" i="2"/>
  <c r="BR114" i="2" s="1"/>
  <c r="BQ8" i="2"/>
  <c r="BQ114" i="2" s="1"/>
  <c r="BP8" i="2"/>
  <c r="BO8" i="2"/>
  <c r="BN8" i="2"/>
  <c r="BM8" i="2"/>
  <c r="BL8" i="2"/>
  <c r="BL114" i="2" s="1"/>
  <c r="BK8" i="2"/>
  <c r="BJ8" i="2"/>
  <c r="BI8" i="2"/>
  <c r="BI114" i="2" s="1"/>
  <c r="BH8" i="2"/>
  <c r="BH114" i="2" s="1"/>
  <c r="BG8" i="2"/>
  <c r="BF8" i="2"/>
  <c r="BE8" i="2"/>
  <c r="BD8" i="2"/>
  <c r="BD114" i="2" s="1"/>
  <c r="BC8" i="2"/>
  <c r="BB8" i="2"/>
  <c r="BB114" i="2" s="1"/>
  <c r="AZ8" i="2"/>
  <c r="AE8" i="2"/>
  <c r="AC8" i="2" s="1"/>
  <c r="I8" i="2"/>
  <c r="G8" i="2"/>
  <c r="DM7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S7" i="2"/>
  <c r="CR7" i="2"/>
  <c r="BX7" i="2"/>
  <c r="BS7" i="2"/>
  <c r="BR7" i="2"/>
  <c r="BQ7" i="2"/>
  <c r="BP7" i="2"/>
  <c r="BO7" i="2"/>
  <c r="BN7" i="2"/>
  <c r="BM7" i="2"/>
  <c r="BL7" i="2"/>
  <c r="BK7" i="2"/>
  <c r="BJ7" i="2"/>
  <c r="BI7" i="2"/>
  <c r="BI22" i="2" s="1"/>
  <c r="BH7" i="2"/>
  <c r="BH22" i="2" s="1"/>
  <c r="BG7" i="2"/>
  <c r="BF7" i="2"/>
  <c r="BE7" i="2"/>
  <c r="BD7" i="2"/>
  <c r="BC7" i="2"/>
  <c r="BA7" i="2"/>
  <c r="AZ7" i="2"/>
  <c r="AF7" i="2"/>
  <c r="AC7" i="2" s="1"/>
  <c r="G7" i="2"/>
  <c r="DM6" i="2"/>
  <c r="DK6" i="2"/>
  <c r="DJ6" i="2"/>
  <c r="DI6" i="2"/>
  <c r="DH6" i="2"/>
  <c r="DG6" i="2"/>
  <c r="DF6" i="2"/>
  <c r="DF22" i="2" s="1"/>
  <c r="DE6" i="2"/>
  <c r="DD6" i="2"/>
  <c r="DC6" i="2"/>
  <c r="DB6" i="2"/>
  <c r="DA6" i="2"/>
  <c r="CZ6" i="2"/>
  <c r="CY6" i="2"/>
  <c r="CX6" i="2"/>
  <c r="CW6" i="2"/>
  <c r="CV6" i="2"/>
  <c r="CU6" i="2"/>
  <c r="CT6" i="2"/>
  <c r="CS6" i="2"/>
  <c r="CR6" i="2"/>
  <c r="BT6" i="2"/>
  <c r="CP6" i="2" s="1"/>
  <c r="BS6" i="2"/>
  <c r="BR6" i="2"/>
  <c r="BQ6" i="2"/>
  <c r="BP6" i="2"/>
  <c r="BO6" i="2"/>
  <c r="BN6" i="2"/>
  <c r="BL6" i="2"/>
  <c r="BK6" i="2"/>
  <c r="BJ6" i="2"/>
  <c r="BI6" i="2"/>
  <c r="BH6" i="2"/>
  <c r="BG6" i="2"/>
  <c r="BF6" i="2"/>
  <c r="BE6" i="2"/>
  <c r="BD6" i="2"/>
  <c r="BC6" i="2"/>
  <c r="BB6" i="2"/>
  <c r="BA6" i="2"/>
  <c r="AZ6" i="2"/>
  <c r="AQ6" i="2"/>
  <c r="AC6" i="2" s="1"/>
  <c r="AB6" i="2" s="1"/>
  <c r="AX6" i="2" s="1"/>
  <c r="G6" i="2"/>
  <c r="DJ5" i="2"/>
  <c r="DI5" i="2"/>
  <c r="DH5" i="2"/>
  <c r="DG5" i="2"/>
  <c r="DF5" i="2"/>
  <c r="DE5" i="2"/>
  <c r="DD5" i="2"/>
  <c r="DC5" i="2"/>
  <c r="DB5" i="2"/>
  <c r="DA5" i="2"/>
  <c r="CZ5" i="2"/>
  <c r="CY5" i="2"/>
  <c r="CX5" i="2"/>
  <c r="CW5" i="2"/>
  <c r="CV5" i="2"/>
  <c r="CU5" i="2"/>
  <c r="CT5" i="2"/>
  <c r="CR5" i="2"/>
  <c r="CO5" i="2"/>
  <c r="BW5" i="2"/>
  <c r="CS5" i="2" s="1"/>
  <c r="BR5" i="2"/>
  <c r="BQ5" i="2"/>
  <c r="BP5" i="2"/>
  <c r="BO5" i="2"/>
  <c r="BN5" i="2"/>
  <c r="BL5" i="2"/>
  <c r="BK5" i="2"/>
  <c r="BJ5" i="2"/>
  <c r="BI5" i="2"/>
  <c r="BH5" i="2"/>
  <c r="BG5" i="2"/>
  <c r="BF5" i="2"/>
  <c r="BE5" i="2"/>
  <c r="BE22" i="2" s="1"/>
  <c r="BD5" i="2"/>
  <c r="BC5" i="2"/>
  <c r="BB5" i="2"/>
  <c r="AZ5" i="2"/>
  <c r="AW5" i="2"/>
  <c r="BS5" i="2" s="1"/>
  <c r="AQ5" i="2"/>
  <c r="BM5" i="2" s="1"/>
  <c r="AE5" i="2"/>
  <c r="AA5" i="2"/>
  <c r="G5" i="2"/>
  <c r="DM5" i="2" s="1"/>
  <c r="DJ4" i="2"/>
  <c r="DI4" i="2"/>
  <c r="DH4" i="2"/>
  <c r="DG4" i="2"/>
  <c r="DF4" i="2"/>
  <c r="DD4" i="2"/>
  <c r="DC4" i="2"/>
  <c r="DB4" i="2"/>
  <c r="DA4" i="2"/>
  <c r="CZ4" i="2"/>
  <c r="CY4" i="2"/>
  <c r="CX4" i="2"/>
  <c r="CW4" i="2"/>
  <c r="CV4" i="2"/>
  <c r="CU4" i="2"/>
  <c r="CT4" i="2"/>
  <c r="CR4" i="2"/>
  <c r="CO4" i="2"/>
  <c r="CI4" i="2"/>
  <c r="BW4" i="2"/>
  <c r="BR4" i="2"/>
  <c r="BQ4" i="2"/>
  <c r="BP4" i="2"/>
  <c r="BO4" i="2"/>
  <c r="BN4" i="2"/>
  <c r="BL4" i="2"/>
  <c r="BK4" i="2"/>
  <c r="BJ4" i="2"/>
  <c r="BI4" i="2"/>
  <c r="BH4" i="2"/>
  <c r="BG4" i="2"/>
  <c r="BF4" i="2"/>
  <c r="BE4" i="2"/>
  <c r="BD4" i="2"/>
  <c r="BC4" i="2"/>
  <c r="BB4" i="2"/>
  <c r="AZ4" i="2"/>
  <c r="AW4" i="2"/>
  <c r="AQ4" i="2"/>
  <c r="AE4" i="2"/>
  <c r="BA4" i="2" s="1"/>
  <c r="AA4" i="2"/>
  <c r="G4" i="2"/>
  <c r="CN120" i="1"/>
  <c r="CM120" i="1"/>
  <c r="CL120" i="1"/>
  <c r="CJ120" i="1"/>
  <c r="CI120" i="1"/>
  <c r="CH120" i="1"/>
  <c r="CG120" i="1"/>
  <c r="CF120" i="1"/>
  <c r="CE120" i="1"/>
  <c r="CD120" i="1"/>
  <c r="CB120" i="1"/>
  <c r="CA120" i="1"/>
  <c r="BZ120" i="1"/>
  <c r="BY120" i="1"/>
  <c r="AV120" i="1"/>
  <c r="AU120" i="1"/>
  <c r="AT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Z120" i="1"/>
  <c r="Y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CD119" i="1"/>
  <c r="CD121" i="1" s="1"/>
  <c r="P119" i="1"/>
  <c r="P121" i="1" s="1"/>
  <c r="CO118" i="1"/>
  <c r="CN118" i="1"/>
  <c r="CL118" i="1"/>
  <c r="CI118" i="1"/>
  <c r="CH118" i="1"/>
  <c r="CB118" i="1"/>
  <c r="BY118" i="1"/>
  <c r="AW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H118" i="1"/>
  <c r="AG118" i="1"/>
  <c r="AF118" i="1"/>
  <c r="AE118" i="1"/>
  <c r="AD118" i="1"/>
  <c r="AA118" i="1"/>
  <c r="Z118" i="1"/>
  <c r="U118" i="1"/>
  <c r="N118" i="1"/>
  <c r="K118" i="1"/>
  <c r="CN117" i="1"/>
  <c r="CM117" i="1"/>
  <c r="CL117" i="1"/>
  <c r="CK117" i="1"/>
  <c r="CI117" i="1"/>
  <c r="CH117" i="1"/>
  <c r="CF117" i="1"/>
  <c r="CE117" i="1"/>
  <c r="CD117" i="1"/>
  <c r="CB117" i="1"/>
  <c r="CA117" i="1"/>
  <c r="BZ117" i="1"/>
  <c r="BY117" i="1"/>
  <c r="BX117" i="1"/>
  <c r="BV117" i="1"/>
  <c r="AV117" i="1"/>
  <c r="AU117" i="1"/>
  <c r="AT117" i="1"/>
  <c r="AS117" i="1"/>
  <c r="AQ117" i="1"/>
  <c r="AP117" i="1"/>
  <c r="AN117" i="1"/>
  <c r="AM117" i="1"/>
  <c r="AL117" i="1"/>
  <c r="AK117" i="1"/>
  <c r="AJ117" i="1"/>
  <c r="AI117" i="1"/>
  <c r="AH117" i="1"/>
  <c r="AG117" i="1"/>
  <c r="AF117" i="1"/>
  <c r="AD117" i="1"/>
  <c r="Z117" i="1"/>
  <c r="Y117" i="1"/>
  <c r="W117" i="1"/>
  <c r="U117" i="1"/>
  <c r="T117" i="1"/>
  <c r="R117" i="1"/>
  <c r="Q117" i="1"/>
  <c r="P117" i="1"/>
  <c r="O117" i="1"/>
  <c r="N117" i="1"/>
  <c r="M117" i="1"/>
  <c r="L117" i="1"/>
  <c r="K117" i="1"/>
  <c r="J117" i="1"/>
  <c r="I117" i="1"/>
  <c r="H117" i="1"/>
  <c r="CN116" i="1"/>
  <c r="CM116" i="1"/>
  <c r="CL116" i="1"/>
  <c r="CK116" i="1"/>
  <c r="CH116" i="1"/>
  <c r="CG116" i="1"/>
  <c r="CF116" i="1"/>
  <c r="CE116" i="1"/>
  <c r="CD116" i="1"/>
  <c r="CB116" i="1"/>
  <c r="CA116" i="1"/>
  <c r="BZ116" i="1"/>
  <c r="BV116" i="1"/>
  <c r="AV116" i="1"/>
  <c r="AU116" i="1"/>
  <c r="AT116" i="1"/>
  <c r="AS116" i="1"/>
  <c r="AP116" i="1"/>
  <c r="AO116" i="1"/>
  <c r="AN116" i="1"/>
  <c r="AM116" i="1"/>
  <c r="AL116" i="1"/>
  <c r="AK116" i="1"/>
  <c r="AJ116" i="1"/>
  <c r="AI116" i="1"/>
  <c r="AH116" i="1"/>
  <c r="AD116" i="1"/>
  <c r="Z116" i="1"/>
  <c r="Y116" i="1"/>
  <c r="W116" i="1"/>
  <c r="V116" i="1"/>
  <c r="U116" i="1"/>
  <c r="T116" i="1"/>
  <c r="S116" i="1"/>
  <c r="R116" i="1"/>
  <c r="Q116" i="1"/>
  <c r="P116" i="1"/>
  <c r="O116" i="1"/>
  <c r="N116" i="1"/>
  <c r="M116" i="1"/>
  <c r="L116" i="1"/>
  <c r="K116" i="1"/>
  <c r="J116" i="1"/>
  <c r="H116" i="1"/>
  <c r="CN115" i="1"/>
  <c r="CM115" i="1"/>
  <c r="CL115" i="1"/>
  <c r="CK115" i="1"/>
  <c r="CI115" i="1"/>
  <c r="CH115" i="1"/>
  <c r="CF115" i="1"/>
  <c r="CE115" i="1"/>
  <c r="CD115" i="1"/>
  <c r="CB115" i="1"/>
  <c r="CA115" i="1"/>
  <c r="BZ115" i="1"/>
  <c r="BV115" i="1"/>
  <c r="AV115" i="1"/>
  <c r="AU115" i="1"/>
  <c r="AT115" i="1"/>
  <c r="AS115" i="1"/>
  <c r="AQ115" i="1"/>
  <c r="AP115" i="1"/>
  <c r="AN115" i="1"/>
  <c r="AM115" i="1"/>
  <c r="AL115" i="1"/>
  <c r="AK115" i="1"/>
  <c r="AJ115" i="1"/>
  <c r="AI115" i="1"/>
  <c r="AH115" i="1"/>
  <c r="AD115" i="1"/>
  <c r="Z115" i="1"/>
  <c r="Y115" i="1"/>
  <c r="W115" i="1"/>
  <c r="U115" i="1"/>
  <c r="T115" i="1"/>
  <c r="R115" i="1"/>
  <c r="Q115" i="1"/>
  <c r="Q119" i="1" s="1"/>
  <c r="Q121" i="1" s="1"/>
  <c r="P115" i="1"/>
  <c r="O115" i="1"/>
  <c r="N115" i="1"/>
  <c r="M115" i="1"/>
  <c r="L115" i="1"/>
  <c r="J115" i="1"/>
  <c r="H115" i="1"/>
  <c r="CN114" i="1"/>
  <c r="CM114" i="1"/>
  <c r="CL114" i="1"/>
  <c r="CK114" i="1"/>
  <c r="CI114" i="1"/>
  <c r="CH114" i="1"/>
  <c r="CG114" i="1"/>
  <c r="CF114" i="1"/>
  <c r="CE114" i="1"/>
  <c r="CD114" i="1"/>
  <c r="CB114" i="1"/>
  <c r="CB119" i="1" s="1"/>
  <c r="CB121" i="1" s="1"/>
  <c r="CA114" i="1"/>
  <c r="BZ114" i="1"/>
  <c r="BX114" i="1"/>
  <c r="BV114" i="1"/>
  <c r="AV114" i="1"/>
  <c r="AU114" i="1"/>
  <c r="AT114" i="1"/>
  <c r="AS114" i="1"/>
  <c r="AQ114" i="1"/>
  <c r="AP114" i="1"/>
  <c r="AO114" i="1"/>
  <c r="AN114" i="1"/>
  <c r="AM114" i="1"/>
  <c r="AL114" i="1"/>
  <c r="AK114" i="1"/>
  <c r="AJ114" i="1"/>
  <c r="AI114" i="1"/>
  <c r="AH114" i="1"/>
  <c r="AF114" i="1"/>
  <c r="AD114" i="1"/>
  <c r="Z114" i="1"/>
  <c r="Y114" i="1"/>
  <c r="W114" i="1"/>
  <c r="V114" i="1"/>
  <c r="U114" i="1"/>
  <c r="T114" i="1"/>
  <c r="S114" i="1"/>
  <c r="R114" i="1"/>
  <c r="Q114" i="1"/>
  <c r="P114" i="1"/>
  <c r="O114" i="1"/>
  <c r="N114" i="1"/>
  <c r="M114" i="1"/>
  <c r="L114" i="1"/>
  <c r="K114" i="1"/>
  <c r="J114" i="1"/>
  <c r="H114" i="1"/>
  <c r="DB113" i="1"/>
  <c r="CN113" i="1"/>
  <c r="CM113" i="1"/>
  <c r="CL113" i="1"/>
  <c r="CK113" i="1"/>
  <c r="CI113" i="1"/>
  <c r="CG113" i="1"/>
  <c r="CF113" i="1"/>
  <c r="CE113" i="1"/>
  <c r="CD113" i="1"/>
  <c r="CB113" i="1"/>
  <c r="CA113" i="1"/>
  <c r="BZ113" i="1"/>
  <c r="BV113" i="1"/>
  <c r="AV113" i="1"/>
  <c r="AU113" i="1"/>
  <c r="AT113" i="1"/>
  <c r="AS113" i="1"/>
  <c r="AQ113" i="1"/>
  <c r="AO113" i="1"/>
  <c r="AN113" i="1"/>
  <c r="AM113" i="1"/>
  <c r="AL113" i="1"/>
  <c r="AK113" i="1"/>
  <c r="AJ113" i="1"/>
  <c r="AI113" i="1"/>
  <c r="AH113" i="1"/>
  <c r="AD113" i="1"/>
  <c r="Z113" i="1"/>
  <c r="Y113" i="1"/>
  <c r="W113" i="1"/>
  <c r="U113" i="1"/>
  <c r="T113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CN112" i="1"/>
  <c r="CM112" i="1"/>
  <c r="CL112" i="1"/>
  <c r="CK112" i="1"/>
  <c r="CI112" i="1"/>
  <c r="CG112" i="1"/>
  <c r="CF112" i="1"/>
  <c r="CF119" i="1" s="1"/>
  <c r="CF121" i="1" s="1"/>
  <c r="CE112" i="1"/>
  <c r="CD112" i="1"/>
  <c r="CB112" i="1"/>
  <c r="CA112" i="1"/>
  <c r="CA119" i="1" s="1"/>
  <c r="CA121" i="1" s="1"/>
  <c r="BZ112" i="1"/>
  <c r="BZ119" i="1" s="1"/>
  <c r="BZ121" i="1" s="1"/>
  <c r="BY112" i="1"/>
  <c r="BW112" i="1"/>
  <c r="BV112" i="1"/>
  <c r="BA112" i="1"/>
  <c r="AV112" i="1"/>
  <c r="AU112" i="1"/>
  <c r="AT112" i="1"/>
  <c r="AS112" i="1"/>
  <c r="AQ112" i="1"/>
  <c r="AO112" i="1"/>
  <c r="AN112" i="1"/>
  <c r="AN119" i="1" s="1"/>
  <c r="AN121" i="1" s="1"/>
  <c r="AM112" i="1"/>
  <c r="AL112" i="1"/>
  <c r="AL119" i="1" s="1"/>
  <c r="AL121" i="1" s="1"/>
  <c r="AK112" i="1"/>
  <c r="AK119" i="1" s="1"/>
  <c r="AK121" i="1" s="1"/>
  <c r="AJ112" i="1"/>
  <c r="AI112" i="1"/>
  <c r="AH112" i="1"/>
  <c r="AH119" i="1" s="1"/>
  <c r="AG112" i="1"/>
  <c r="AF112" i="1"/>
  <c r="AE112" i="1"/>
  <c r="AD112" i="1"/>
  <c r="Z112" i="1"/>
  <c r="Z119" i="1" s="1"/>
  <c r="Z121" i="1" s="1"/>
  <c r="Y112" i="1"/>
  <c r="W112" i="1"/>
  <c r="W119" i="1" s="1"/>
  <c r="W121" i="1" s="1"/>
  <c r="U112" i="1"/>
  <c r="T112" i="1"/>
  <c r="T119" i="1" s="1"/>
  <c r="T121" i="1" s="1"/>
  <c r="S112" i="1"/>
  <c r="R112" i="1"/>
  <c r="Q112" i="1"/>
  <c r="P112" i="1"/>
  <c r="O112" i="1"/>
  <c r="N112" i="1"/>
  <c r="M112" i="1"/>
  <c r="L112" i="1"/>
  <c r="L119" i="1" s="1"/>
  <c r="L121" i="1" s="1"/>
  <c r="K112" i="1"/>
  <c r="J112" i="1"/>
  <c r="J119" i="1" s="1"/>
  <c r="J121" i="1" s="1"/>
  <c r="I112" i="1"/>
  <c r="H112" i="1"/>
  <c r="H119" i="1" s="1"/>
  <c r="Q110" i="1"/>
  <c r="Q122" i="1" s="1"/>
  <c r="CK108" i="1"/>
  <c r="CI108" i="1"/>
  <c r="CG108" i="1"/>
  <c r="CF108" i="1"/>
  <c r="CE108" i="1"/>
  <c r="CD108" i="1"/>
  <c r="CC108" i="1"/>
  <c r="CB108" i="1"/>
  <c r="CA108" i="1"/>
  <c r="BZ108" i="1"/>
  <c r="BV108" i="1"/>
  <c r="AT108" i="1"/>
  <c r="AS108" i="1"/>
  <c r="AQ108" i="1"/>
  <c r="AO108" i="1"/>
  <c r="AN108" i="1"/>
  <c r="AM108" i="1"/>
  <c r="AL108" i="1"/>
  <c r="AK108" i="1"/>
  <c r="AJ108" i="1"/>
  <c r="AH108" i="1"/>
  <c r="AD108" i="1"/>
  <c r="Z108" i="1"/>
  <c r="X108" i="1"/>
  <c r="W108" i="1"/>
  <c r="U108" i="1"/>
  <c r="T108" i="1"/>
  <c r="S108" i="1"/>
  <c r="R108" i="1"/>
  <c r="Q108" i="1"/>
  <c r="P108" i="1"/>
  <c r="O108" i="1"/>
  <c r="N108" i="1"/>
  <c r="N110" i="1" s="1"/>
  <c r="M108" i="1"/>
  <c r="L108" i="1"/>
  <c r="K108" i="1"/>
  <c r="J108" i="1"/>
  <c r="I108" i="1"/>
  <c r="H108" i="1"/>
  <c r="DK107" i="1"/>
  <c r="DJ107" i="1"/>
  <c r="DI107" i="1"/>
  <c r="DH107" i="1"/>
  <c r="DG107" i="1"/>
  <c r="DF107" i="1"/>
  <c r="DE107" i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CR107" i="1"/>
  <c r="CJ107" i="1"/>
  <c r="CJ114" i="1" s="1"/>
  <c r="BU107" i="1"/>
  <c r="BT107" i="1"/>
  <c r="CP107" i="1" s="1"/>
  <c r="BS107" i="1"/>
  <c r="BR107" i="1"/>
  <c r="BQ107" i="1"/>
  <c r="BP107" i="1"/>
  <c r="BO107" i="1"/>
  <c r="BM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R107" i="1"/>
  <c r="AC107" i="1" s="1"/>
  <c r="AA107" i="1"/>
  <c r="G107" i="1" s="1"/>
  <c r="DM107" i="1" s="1"/>
  <c r="DK106" i="1"/>
  <c r="DJ106" i="1"/>
  <c r="DI106" i="1"/>
  <c r="DH106" i="1"/>
  <c r="DG106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S106" i="1"/>
  <c r="CR106" i="1"/>
  <c r="CJ106" i="1"/>
  <c r="DF106" i="1" s="1"/>
  <c r="BS106" i="1"/>
  <c r="BR106" i="1"/>
  <c r="BQ106" i="1"/>
  <c r="BP106" i="1"/>
  <c r="BO106" i="1"/>
  <c r="BM106" i="1"/>
  <c r="BL106" i="1"/>
  <c r="BK106" i="1"/>
  <c r="BJ106" i="1"/>
  <c r="BI106" i="1"/>
  <c r="BH106" i="1"/>
  <c r="BG106" i="1"/>
  <c r="BF106" i="1"/>
  <c r="BE106" i="1"/>
  <c r="BD106" i="1"/>
  <c r="BC106" i="1"/>
  <c r="BB106" i="1"/>
  <c r="BA106" i="1"/>
  <c r="AZ106" i="1"/>
  <c r="AR106" i="1"/>
  <c r="G106" i="1"/>
  <c r="DM106" i="1" s="1"/>
  <c r="DK105" i="1"/>
  <c r="DJ105" i="1"/>
  <c r="DI105" i="1"/>
  <c r="DH105" i="1"/>
  <c r="DG105" i="1"/>
  <c r="DF105" i="1"/>
  <c r="DE105" i="1"/>
  <c r="DD105" i="1"/>
  <c r="DC105" i="1"/>
  <c r="DB105" i="1"/>
  <c r="DA105" i="1"/>
  <c r="CZ105" i="1"/>
  <c r="CY105" i="1"/>
  <c r="CX105" i="1"/>
  <c r="CW105" i="1"/>
  <c r="CV105" i="1"/>
  <c r="CU105" i="1"/>
  <c r="CT105" i="1"/>
  <c r="CS105" i="1"/>
  <c r="CR105" i="1"/>
  <c r="BU105" i="1"/>
  <c r="BT105" i="1"/>
  <c r="CP105" i="1" s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C105" i="1"/>
  <c r="G105" i="1"/>
  <c r="DM104" i="1"/>
  <c r="DK104" i="1"/>
  <c r="DJ104" i="1"/>
  <c r="DI104" i="1"/>
  <c r="DH104" i="1"/>
  <c r="DG104" i="1"/>
  <c r="DF104" i="1"/>
  <c r="DE104" i="1"/>
  <c r="DD104" i="1"/>
  <c r="DC104" i="1"/>
  <c r="DB104" i="1"/>
  <c r="DA104" i="1"/>
  <c r="CZ104" i="1"/>
  <c r="CY104" i="1"/>
  <c r="CX104" i="1"/>
  <c r="CW104" i="1"/>
  <c r="CQ104" i="1" s="1"/>
  <c r="CV104" i="1"/>
  <c r="CU104" i="1"/>
  <c r="CT104" i="1"/>
  <c r="CS104" i="1"/>
  <c r="CR104" i="1"/>
  <c r="BU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C104" i="1"/>
  <c r="AB104" i="1"/>
  <c r="AX104" i="1" s="1"/>
  <c r="G104" i="1"/>
  <c r="DK103" i="1"/>
  <c r="DJ103" i="1"/>
  <c r="DI103" i="1"/>
  <c r="DH103" i="1"/>
  <c r="DG103" i="1"/>
  <c r="DF103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R103" i="1"/>
  <c r="BW103" i="1"/>
  <c r="CS103" i="1" s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AZ103" i="1"/>
  <c r="AE103" i="1"/>
  <c r="G103" i="1"/>
  <c r="DM103" i="1" s="1"/>
  <c r="DK102" i="1"/>
  <c r="DJ102" i="1"/>
  <c r="DI102" i="1"/>
  <c r="DH102" i="1"/>
  <c r="DG102" i="1"/>
  <c r="DF102" i="1"/>
  <c r="DE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CQ102" i="1" s="1"/>
  <c r="DO102" i="1" s="1"/>
  <c r="CR102" i="1"/>
  <c r="BW102" i="1"/>
  <c r="BU102" i="1" s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E102" i="1"/>
  <c r="BD102" i="1"/>
  <c r="BC102" i="1"/>
  <c r="BB102" i="1"/>
  <c r="AZ102" i="1"/>
  <c r="AE102" i="1"/>
  <c r="AC102" i="1" s="1"/>
  <c r="G102" i="1"/>
  <c r="DK101" i="1"/>
  <c r="DK118" i="1" s="1"/>
  <c r="DH101" i="1"/>
  <c r="DH118" i="1" s="1"/>
  <c r="DG101" i="1"/>
  <c r="DF101" i="1"/>
  <c r="DE101" i="1"/>
  <c r="DE118" i="1" s="1"/>
  <c r="DD101" i="1"/>
  <c r="DC101" i="1"/>
  <c r="DB101" i="1"/>
  <c r="DA101" i="1"/>
  <c r="CZ101" i="1"/>
  <c r="CY101" i="1"/>
  <c r="CX101" i="1"/>
  <c r="CW101" i="1"/>
  <c r="CV101" i="1"/>
  <c r="CU101" i="1"/>
  <c r="CT101" i="1"/>
  <c r="CS101" i="1"/>
  <c r="CR101" i="1"/>
  <c r="CN101" i="1"/>
  <c r="DJ101" i="1" s="1"/>
  <c r="DJ118" i="1" s="1"/>
  <c r="CM101" i="1"/>
  <c r="BS101" i="1"/>
  <c r="BP101" i="1"/>
  <c r="BO101" i="1"/>
  <c r="BN101" i="1"/>
  <c r="BM101" i="1"/>
  <c r="BM118" i="1" s="1"/>
  <c r="BL101" i="1"/>
  <c r="BK101" i="1"/>
  <c r="BJ101" i="1"/>
  <c r="BI101" i="1"/>
  <c r="BH101" i="1"/>
  <c r="BG101" i="1"/>
  <c r="BF101" i="1"/>
  <c r="BE101" i="1"/>
  <c r="BD101" i="1"/>
  <c r="BC101" i="1"/>
  <c r="BC118" i="1" s="1"/>
  <c r="BB101" i="1"/>
  <c r="BA101" i="1"/>
  <c r="AZ101" i="1"/>
  <c r="AV101" i="1"/>
  <c r="AV118" i="1" s="1"/>
  <c r="AU101" i="1"/>
  <c r="AU108" i="1" s="1"/>
  <c r="Y101" i="1"/>
  <c r="DM100" i="1"/>
  <c r="DK100" i="1"/>
  <c r="DJ100" i="1"/>
  <c r="DI100" i="1"/>
  <c r="DH100" i="1"/>
  <c r="DG100" i="1"/>
  <c r="DE100" i="1"/>
  <c r="DD100" i="1"/>
  <c r="DC100" i="1"/>
  <c r="DB100" i="1"/>
  <c r="DA100" i="1"/>
  <c r="CZ100" i="1"/>
  <c r="CY100" i="1"/>
  <c r="CX100" i="1"/>
  <c r="CW100" i="1"/>
  <c r="CV100" i="1"/>
  <c r="CU100" i="1"/>
  <c r="CT100" i="1"/>
  <c r="CR100" i="1"/>
  <c r="CJ100" i="1"/>
  <c r="CJ113" i="1" s="1"/>
  <c r="BW100" i="1"/>
  <c r="BW113" i="1" s="1"/>
  <c r="BS100" i="1"/>
  <c r="BR100" i="1"/>
  <c r="BQ100" i="1"/>
  <c r="BP100" i="1"/>
  <c r="BO100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AZ100" i="1"/>
  <c r="AR100" i="1"/>
  <c r="AE100" i="1"/>
  <c r="AE113" i="1" s="1"/>
  <c r="G100" i="1"/>
  <c r="DJ99" i="1"/>
  <c r="DI99" i="1"/>
  <c r="DH99" i="1"/>
  <c r="DG99" i="1"/>
  <c r="DF99" i="1"/>
  <c r="DE99" i="1"/>
  <c r="DD99" i="1"/>
  <c r="DC99" i="1"/>
  <c r="DB99" i="1"/>
  <c r="DA99" i="1"/>
  <c r="CZ99" i="1"/>
  <c r="CY99" i="1"/>
  <c r="CX99" i="1"/>
  <c r="CW99" i="1"/>
  <c r="CV99" i="1"/>
  <c r="CU99" i="1"/>
  <c r="CS99" i="1"/>
  <c r="CR99" i="1"/>
  <c r="BX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A99" i="1"/>
  <c r="AZ99" i="1"/>
  <c r="AF99" i="1"/>
  <c r="AC99" i="1" s="1"/>
  <c r="AA99" i="1"/>
  <c r="DJ98" i="1"/>
  <c r="DI98" i="1"/>
  <c r="DH98" i="1"/>
  <c r="DG98" i="1"/>
  <c r="DF98" i="1"/>
  <c r="DE98" i="1"/>
  <c r="DD98" i="1"/>
  <c r="DC98" i="1"/>
  <c r="DB98" i="1"/>
  <c r="DA98" i="1"/>
  <c r="CZ98" i="1"/>
  <c r="CY98" i="1"/>
  <c r="CX98" i="1"/>
  <c r="CW98" i="1"/>
  <c r="CV98" i="1"/>
  <c r="CU98" i="1"/>
  <c r="CT98" i="1"/>
  <c r="CS98" i="1"/>
  <c r="CR98" i="1"/>
  <c r="CO98" i="1"/>
  <c r="DK98" i="1" s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W98" i="1"/>
  <c r="AC98" i="1" s="1"/>
  <c r="AA98" i="1"/>
  <c r="G98" i="1"/>
  <c r="DJ97" i="1"/>
  <c r="DI97" i="1"/>
  <c r="DH97" i="1"/>
  <c r="DG97" i="1"/>
  <c r="DF97" i="1"/>
  <c r="DE97" i="1"/>
  <c r="DD97" i="1"/>
  <c r="DC97" i="1"/>
  <c r="DB97" i="1"/>
  <c r="DA97" i="1"/>
  <c r="CZ97" i="1"/>
  <c r="CY97" i="1"/>
  <c r="CX97" i="1"/>
  <c r="CW97" i="1"/>
  <c r="CV97" i="1"/>
  <c r="CU97" i="1"/>
  <c r="CT97" i="1"/>
  <c r="CS97" i="1"/>
  <c r="CR97" i="1"/>
  <c r="CO97" i="1"/>
  <c r="CH97" i="1"/>
  <c r="CH113" i="1" s="1"/>
  <c r="BU97" i="1"/>
  <c r="BR97" i="1"/>
  <c r="BQ97" i="1"/>
  <c r="BP97" i="1"/>
  <c r="BO97" i="1"/>
  <c r="BN97" i="1"/>
  <c r="BM97" i="1"/>
  <c r="BK97" i="1"/>
  <c r="BJ97" i="1"/>
  <c r="BI97" i="1"/>
  <c r="BH97" i="1"/>
  <c r="BG97" i="1"/>
  <c r="BF97" i="1"/>
  <c r="BE97" i="1"/>
  <c r="BD97" i="1"/>
  <c r="BC97" i="1"/>
  <c r="BB97" i="1"/>
  <c r="BA97" i="1"/>
  <c r="AZ97" i="1"/>
  <c r="AW97" i="1"/>
  <c r="AP97" i="1"/>
  <c r="AA97" i="1"/>
  <c r="DJ96" i="1"/>
  <c r="DI96" i="1"/>
  <c r="DH96" i="1"/>
  <c r="DG96" i="1"/>
  <c r="DF96" i="1"/>
  <c r="DE96" i="1"/>
  <c r="DD96" i="1"/>
  <c r="DC96" i="1"/>
  <c r="DB96" i="1"/>
  <c r="DA96" i="1"/>
  <c r="CZ96" i="1"/>
  <c r="CY96" i="1"/>
  <c r="CX96" i="1"/>
  <c r="CW96" i="1"/>
  <c r="CV96" i="1"/>
  <c r="CU96" i="1"/>
  <c r="CT96" i="1"/>
  <c r="CS96" i="1"/>
  <c r="CR96" i="1"/>
  <c r="CO96" i="1"/>
  <c r="BU96" i="1" s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D96" i="1"/>
  <c r="BC96" i="1"/>
  <c r="BB96" i="1"/>
  <c r="BA96" i="1"/>
  <c r="AZ96" i="1"/>
  <c r="AW96" i="1"/>
  <c r="AI96" i="1"/>
  <c r="AA96" i="1"/>
  <c r="DM95" i="1"/>
  <c r="DJ95" i="1"/>
  <c r="DI95" i="1"/>
  <c r="DH95" i="1"/>
  <c r="DG95" i="1"/>
  <c r="DE95" i="1"/>
  <c r="DD95" i="1"/>
  <c r="DC95" i="1"/>
  <c r="DB95" i="1"/>
  <c r="DA95" i="1"/>
  <c r="CZ95" i="1"/>
  <c r="CY95" i="1"/>
  <c r="CX95" i="1"/>
  <c r="CW95" i="1"/>
  <c r="CV95" i="1"/>
  <c r="CU95" i="1"/>
  <c r="CS95" i="1"/>
  <c r="CR95" i="1"/>
  <c r="CO95" i="1"/>
  <c r="DK95" i="1" s="1"/>
  <c r="BX95" i="1"/>
  <c r="BR95" i="1"/>
  <c r="BQ95" i="1"/>
  <c r="BP95" i="1"/>
  <c r="BO95" i="1"/>
  <c r="BN95" i="1"/>
  <c r="BM95" i="1"/>
  <c r="BM113" i="1" s="1"/>
  <c r="BL95" i="1"/>
  <c r="BK95" i="1"/>
  <c r="BJ95" i="1"/>
  <c r="BI95" i="1"/>
  <c r="BH95" i="1"/>
  <c r="BG95" i="1"/>
  <c r="BF95" i="1"/>
  <c r="BE95" i="1"/>
  <c r="BD95" i="1"/>
  <c r="BC95" i="1"/>
  <c r="BA95" i="1"/>
  <c r="AZ95" i="1"/>
  <c r="AW95" i="1"/>
  <c r="AF95" i="1"/>
  <c r="BB95" i="1" s="1"/>
  <c r="AA95" i="1"/>
  <c r="V95" i="1"/>
  <c r="V113" i="1" s="1"/>
  <c r="G95" i="1"/>
  <c r="DK94" i="1"/>
  <c r="DJ94" i="1"/>
  <c r="DJ113" i="1" s="1"/>
  <c r="DI94" i="1"/>
  <c r="DH94" i="1"/>
  <c r="DG94" i="1"/>
  <c r="DF94" i="1"/>
  <c r="DE94" i="1"/>
  <c r="DD94" i="1"/>
  <c r="DC94" i="1"/>
  <c r="DB94" i="1"/>
  <c r="DA94" i="1"/>
  <c r="CZ94" i="1"/>
  <c r="CY94" i="1"/>
  <c r="CX94" i="1"/>
  <c r="CW94" i="1"/>
  <c r="CV94" i="1"/>
  <c r="CS94" i="1"/>
  <c r="CR94" i="1"/>
  <c r="BY94" i="1"/>
  <c r="BX94" i="1"/>
  <c r="CT94" i="1" s="1"/>
  <c r="BS94" i="1"/>
  <c r="BR94" i="1"/>
  <c r="BR113" i="1" s="1"/>
  <c r="BQ94" i="1"/>
  <c r="BP94" i="1"/>
  <c r="BO94" i="1"/>
  <c r="BN94" i="1"/>
  <c r="BM94" i="1"/>
  <c r="BL94" i="1"/>
  <c r="BK94" i="1"/>
  <c r="BJ94" i="1"/>
  <c r="BJ113" i="1" s="1"/>
  <c r="BI94" i="1"/>
  <c r="BH94" i="1"/>
  <c r="BG94" i="1"/>
  <c r="BF94" i="1"/>
  <c r="BE94" i="1"/>
  <c r="BD94" i="1"/>
  <c r="BD113" i="1" s="1"/>
  <c r="BC94" i="1"/>
  <c r="BC113" i="1" s="1"/>
  <c r="BA94" i="1"/>
  <c r="AZ94" i="1"/>
  <c r="AW94" i="1"/>
  <c r="AG94" i="1"/>
  <c r="AF94" i="1"/>
  <c r="AC94" i="1"/>
  <c r="G94" i="1"/>
  <c r="DM94" i="1" s="1"/>
  <c r="DJ93" i="1"/>
  <c r="DI93" i="1"/>
  <c r="DH93" i="1"/>
  <c r="DG93" i="1"/>
  <c r="DE93" i="1"/>
  <c r="DC93" i="1"/>
  <c r="DB93" i="1"/>
  <c r="DA93" i="1"/>
  <c r="CZ93" i="1"/>
  <c r="CY93" i="1"/>
  <c r="CX93" i="1"/>
  <c r="CW93" i="1"/>
  <c r="CV93" i="1"/>
  <c r="CU93" i="1"/>
  <c r="CU112" i="1" s="1"/>
  <c r="CS93" i="1"/>
  <c r="CR93" i="1"/>
  <c r="CO93" i="1"/>
  <c r="CO112" i="1" s="1"/>
  <c r="CJ93" i="1"/>
  <c r="BU93" i="1" s="1"/>
  <c r="CH93" i="1"/>
  <c r="BX93" i="1"/>
  <c r="CT93" i="1" s="1"/>
  <c r="BR93" i="1"/>
  <c r="BQ93" i="1"/>
  <c r="BP93" i="1"/>
  <c r="BO93" i="1"/>
  <c r="BM93" i="1"/>
  <c r="BK93" i="1"/>
  <c r="BJ93" i="1"/>
  <c r="BI93" i="1"/>
  <c r="BH93" i="1"/>
  <c r="BG93" i="1"/>
  <c r="BG112" i="1" s="1"/>
  <c r="BF93" i="1"/>
  <c r="BE93" i="1"/>
  <c r="BD93" i="1"/>
  <c r="BC93" i="1"/>
  <c r="BA93" i="1"/>
  <c r="AZ93" i="1"/>
  <c r="AW93" i="1"/>
  <c r="AR93" i="1"/>
  <c r="AP93" i="1"/>
  <c r="AF93" i="1"/>
  <c r="BB93" i="1" s="1"/>
  <c r="DK93" i="1"/>
  <c r="V93" i="1"/>
  <c r="DJ92" i="1"/>
  <c r="DI92" i="1"/>
  <c r="DH92" i="1"/>
  <c r="DG92" i="1"/>
  <c r="DF92" i="1"/>
  <c r="DE92" i="1"/>
  <c r="DD92" i="1"/>
  <c r="DC92" i="1"/>
  <c r="DB92" i="1"/>
  <c r="DA92" i="1"/>
  <c r="DA112" i="1" s="1"/>
  <c r="CZ92" i="1"/>
  <c r="CZ112" i="1" s="1"/>
  <c r="CY92" i="1"/>
  <c r="CY108" i="1" s="1"/>
  <c r="CX92" i="1"/>
  <c r="CX112" i="1" s="1"/>
  <c r="CW92" i="1"/>
  <c r="CW112" i="1" s="1"/>
  <c r="CV92" i="1"/>
  <c r="CV112" i="1" s="1"/>
  <c r="CU92" i="1"/>
  <c r="CT92" i="1"/>
  <c r="CS92" i="1"/>
  <c r="CS112" i="1" s="1"/>
  <c r="CR92" i="1"/>
  <c r="CR112" i="1" s="1"/>
  <c r="BU92" i="1"/>
  <c r="BR92" i="1"/>
  <c r="BR112" i="1" s="1"/>
  <c r="BQ92" i="1"/>
  <c r="BP92" i="1"/>
  <c r="BO92" i="1"/>
  <c r="BN92" i="1"/>
  <c r="BM92" i="1"/>
  <c r="BM112" i="1" s="1"/>
  <c r="BL92" i="1"/>
  <c r="BK92" i="1"/>
  <c r="BJ92" i="1"/>
  <c r="BJ112" i="1" s="1"/>
  <c r="BI92" i="1"/>
  <c r="BI112" i="1" s="1"/>
  <c r="BH92" i="1"/>
  <c r="BH112" i="1" s="1"/>
  <c r="BG92" i="1"/>
  <c r="BF92" i="1"/>
  <c r="BF112" i="1" s="1"/>
  <c r="BE92" i="1"/>
  <c r="BE112" i="1" s="1"/>
  <c r="BD92" i="1"/>
  <c r="BC92" i="1"/>
  <c r="BB92" i="1"/>
  <c r="BA92" i="1"/>
  <c r="AZ92" i="1"/>
  <c r="AZ112" i="1" s="1"/>
  <c r="AC92" i="1"/>
  <c r="AA92" i="1"/>
  <c r="DK91" i="1"/>
  <c r="DJ91" i="1"/>
  <c r="DI91" i="1"/>
  <c r="DH91" i="1"/>
  <c r="DG91" i="1"/>
  <c r="DF91" i="1"/>
  <c r="DE91" i="1"/>
  <c r="DD91" i="1"/>
  <c r="DC91" i="1"/>
  <c r="DB91" i="1"/>
  <c r="DA91" i="1"/>
  <c r="DA108" i="1" s="1"/>
  <c r="CZ91" i="1"/>
  <c r="CY91" i="1"/>
  <c r="CX91" i="1"/>
  <c r="CX108" i="1" s="1"/>
  <c r="CW91" i="1"/>
  <c r="CV91" i="1"/>
  <c r="CU91" i="1"/>
  <c r="CT91" i="1"/>
  <c r="CS91" i="1"/>
  <c r="CR91" i="1"/>
  <c r="BU91" i="1"/>
  <c r="BT91" i="1"/>
  <c r="CP91" i="1" s="1"/>
  <c r="BS91" i="1"/>
  <c r="BR91" i="1"/>
  <c r="BQ91" i="1"/>
  <c r="BP91" i="1"/>
  <c r="BP108" i="1" s="1"/>
  <c r="BO91" i="1"/>
  <c r="BN91" i="1"/>
  <c r="BM91" i="1"/>
  <c r="BL91" i="1"/>
  <c r="BK91" i="1"/>
  <c r="BJ91" i="1"/>
  <c r="BI91" i="1"/>
  <c r="BH91" i="1"/>
  <c r="BH108" i="1" s="1"/>
  <c r="BG91" i="1"/>
  <c r="BF91" i="1"/>
  <c r="BE91" i="1"/>
  <c r="BD91" i="1"/>
  <c r="BC91" i="1"/>
  <c r="BB91" i="1"/>
  <c r="BA91" i="1"/>
  <c r="AZ91" i="1"/>
  <c r="AC91" i="1"/>
  <c r="G91" i="1"/>
  <c r="DJ90" i="1"/>
  <c r="DI90" i="1"/>
  <c r="CN90" i="1"/>
  <c r="CM90" i="1"/>
  <c r="CL90" i="1"/>
  <c r="CJ90" i="1"/>
  <c r="CI90" i="1"/>
  <c r="CH90" i="1"/>
  <c r="CG90" i="1"/>
  <c r="CF90" i="1"/>
  <c r="CE90" i="1"/>
  <c r="CD90" i="1"/>
  <c r="CC90" i="1"/>
  <c r="CB90" i="1"/>
  <c r="CA90" i="1"/>
  <c r="BZ90" i="1"/>
  <c r="BY90" i="1"/>
  <c r="BM90" i="1"/>
  <c r="BL90" i="1"/>
  <c r="BD90" i="1"/>
  <c r="BC90" i="1"/>
  <c r="AV90" i="1"/>
  <c r="AU90" i="1"/>
  <c r="AT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Z90" i="1"/>
  <c r="Y90" i="1"/>
  <c r="X90" i="1"/>
  <c r="W90" i="1"/>
  <c r="V90" i="1"/>
  <c r="U90" i="1"/>
  <c r="T90" i="1"/>
  <c r="S90" i="1"/>
  <c r="R90" i="1"/>
  <c r="Q90" i="1"/>
  <c r="P90" i="1"/>
  <c r="O90" i="1"/>
  <c r="M90" i="1"/>
  <c r="L90" i="1"/>
  <c r="K90" i="1"/>
  <c r="J90" i="1"/>
  <c r="I90" i="1"/>
  <c r="DK89" i="1"/>
  <c r="DJ89" i="1"/>
  <c r="DI89" i="1"/>
  <c r="DH89" i="1"/>
  <c r="DG89" i="1"/>
  <c r="DF89" i="1"/>
  <c r="DE89" i="1"/>
  <c r="DD89" i="1"/>
  <c r="DC89" i="1"/>
  <c r="DB89" i="1"/>
  <c r="DA89" i="1"/>
  <c r="CZ89" i="1"/>
  <c r="CY89" i="1"/>
  <c r="CX89" i="1"/>
  <c r="CW89" i="1"/>
  <c r="CV89" i="1"/>
  <c r="CU89" i="1"/>
  <c r="CS89" i="1"/>
  <c r="CR89" i="1"/>
  <c r="BX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A89" i="1"/>
  <c r="AZ89" i="1"/>
  <c r="AF89" i="1"/>
  <c r="AF120" i="1" s="1"/>
  <c r="G89" i="1"/>
  <c r="DM89" i="1" s="1"/>
  <c r="DK88" i="1"/>
  <c r="DJ88" i="1"/>
  <c r="DI88" i="1"/>
  <c r="DH88" i="1"/>
  <c r="DG88" i="1"/>
  <c r="DF88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R88" i="1"/>
  <c r="BW88" i="1"/>
  <c r="BU88" i="1" s="1"/>
  <c r="BT88" i="1" s="1"/>
  <c r="CP88" i="1" s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BC88" i="1"/>
  <c r="BB88" i="1"/>
  <c r="AZ88" i="1"/>
  <c r="AE88" i="1"/>
  <c r="AA88" i="1"/>
  <c r="G88" i="1" s="1"/>
  <c r="DM88" i="1" s="1"/>
  <c r="DM87" i="1"/>
  <c r="DK87" i="1"/>
  <c r="DJ87" i="1"/>
  <c r="DI87" i="1"/>
  <c r="DH87" i="1"/>
  <c r="DG87" i="1"/>
  <c r="DF87" i="1"/>
  <c r="DE87" i="1"/>
  <c r="DD87" i="1"/>
  <c r="DC87" i="1"/>
  <c r="DB87" i="1"/>
  <c r="DA87" i="1"/>
  <c r="CZ87" i="1"/>
  <c r="CY87" i="1"/>
  <c r="CX87" i="1"/>
  <c r="CW87" i="1"/>
  <c r="CV87" i="1"/>
  <c r="CU87" i="1"/>
  <c r="CT87" i="1"/>
  <c r="CR87" i="1"/>
  <c r="BW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AZ87" i="1"/>
  <c r="AE87" i="1"/>
  <c r="AC87" i="1" s="1"/>
  <c r="G87" i="1"/>
  <c r="DK86" i="1"/>
  <c r="DJ86" i="1"/>
  <c r="DI86" i="1"/>
  <c r="DH86" i="1"/>
  <c r="DF86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CK86" i="1"/>
  <c r="DG86" i="1" s="1"/>
  <c r="BS86" i="1"/>
  <c r="BR86" i="1"/>
  <c r="BQ86" i="1"/>
  <c r="BP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S86" i="1"/>
  <c r="BO86" i="1" s="1"/>
  <c r="H86" i="1"/>
  <c r="G86" i="1"/>
  <c r="DM85" i="1"/>
  <c r="DJ85" i="1"/>
  <c r="DI85" i="1"/>
  <c r="DH85" i="1"/>
  <c r="DF85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CR85" i="1"/>
  <c r="CO85" i="1"/>
  <c r="CK85" i="1"/>
  <c r="DG85" i="1" s="1"/>
  <c r="BR85" i="1"/>
  <c r="BQ85" i="1"/>
  <c r="BP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W85" i="1"/>
  <c r="AW120" i="1" s="1"/>
  <c r="AS85" i="1"/>
  <c r="BO85" i="1" s="1"/>
  <c r="AD85" i="1"/>
  <c r="AZ85" i="1" s="1"/>
  <c r="AA85" i="1"/>
  <c r="G85" i="1"/>
  <c r="DJ84" i="1"/>
  <c r="DI84" i="1"/>
  <c r="DH84" i="1"/>
  <c r="DG84" i="1"/>
  <c r="DF84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BW84" i="1"/>
  <c r="CS84" i="1" s="1"/>
  <c r="BV84" i="1"/>
  <c r="CR84" i="1" s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AE84" i="1"/>
  <c r="BA84" i="1" s="1"/>
  <c r="AD84" i="1"/>
  <c r="AZ84" i="1" s="1"/>
  <c r="AA84" i="1"/>
  <c r="DK84" i="1" s="1"/>
  <c r="G84" i="1"/>
  <c r="DM84" i="1" s="1"/>
  <c r="DM83" i="1"/>
  <c r="DK83" i="1"/>
  <c r="DJ83" i="1"/>
  <c r="DI83" i="1"/>
  <c r="DH83" i="1"/>
  <c r="DG83" i="1"/>
  <c r="DF83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BW83" i="1"/>
  <c r="CS83" i="1" s="1"/>
  <c r="BV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AE83" i="1"/>
  <c r="AD83" i="1"/>
  <c r="G83" i="1"/>
  <c r="DM82" i="1"/>
  <c r="DK82" i="1"/>
  <c r="DJ82" i="1"/>
  <c r="DI82" i="1"/>
  <c r="DH82" i="1"/>
  <c r="DF82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CR82" i="1"/>
  <c r="CK82" i="1"/>
  <c r="BS82" i="1"/>
  <c r="BR82" i="1"/>
  <c r="BQ82" i="1"/>
  <c r="BP82" i="1"/>
  <c r="BN82" i="1"/>
  <c r="BM82" i="1"/>
  <c r="BM120" i="1" s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Z82" i="1"/>
  <c r="AS82" i="1"/>
  <c r="G82" i="1"/>
  <c r="DM81" i="1"/>
  <c r="DK81" i="1"/>
  <c r="DJ81" i="1"/>
  <c r="DI81" i="1"/>
  <c r="DH81" i="1"/>
  <c r="DF81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CR81" i="1"/>
  <c r="CK81" i="1"/>
  <c r="BW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AZ81" i="1"/>
  <c r="AS81" i="1"/>
  <c r="AE81" i="1"/>
  <c r="G81" i="1"/>
  <c r="DM80" i="1"/>
  <c r="DK80" i="1"/>
  <c r="DJ80" i="1"/>
  <c r="DI80" i="1"/>
  <c r="DH80" i="1"/>
  <c r="DG80" i="1"/>
  <c r="DF80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S80" i="1"/>
  <c r="BV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D80" i="1"/>
  <c r="G80" i="1"/>
  <c r="DM79" i="1"/>
  <c r="DK79" i="1"/>
  <c r="DJ79" i="1"/>
  <c r="DI79" i="1"/>
  <c r="DH79" i="1"/>
  <c r="DG79" i="1"/>
  <c r="DF79" i="1"/>
  <c r="DE79" i="1"/>
  <c r="DD79" i="1"/>
  <c r="DC79" i="1"/>
  <c r="DB79" i="1"/>
  <c r="DA79" i="1"/>
  <c r="CZ79" i="1"/>
  <c r="CY79" i="1"/>
  <c r="CX79" i="1"/>
  <c r="CW79" i="1"/>
  <c r="CV79" i="1"/>
  <c r="CV120" i="1" s="1"/>
  <c r="CU79" i="1"/>
  <c r="CT79" i="1"/>
  <c r="CS79" i="1"/>
  <c r="CR79" i="1"/>
  <c r="BU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E79" i="1"/>
  <c r="BD79" i="1"/>
  <c r="BC79" i="1"/>
  <c r="BB79" i="1"/>
  <c r="BA79" i="1"/>
  <c r="AZ79" i="1"/>
  <c r="AC79" i="1"/>
  <c r="AA79" i="1"/>
  <c r="G79" i="1" s="1"/>
  <c r="DK78" i="1"/>
  <c r="DJ78" i="1"/>
  <c r="DI78" i="1"/>
  <c r="DH78" i="1"/>
  <c r="DF78" i="1"/>
  <c r="DE78" i="1"/>
  <c r="DD78" i="1"/>
  <c r="DC78" i="1"/>
  <c r="DB78" i="1"/>
  <c r="DA78" i="1"/>
  <c r="CZ78" i="1"/>
  <c r="CY78" i="1"/>
  <c r="CX78" i="1"/>
  <c r="CW78" i="1"/>
  <c r="CW90" i="1" s="1"/>
  <c r="CV78" i="1"/>
  <c r="CU78" i="1"/>
  <c r="CT78" i="1"/>
  <c r="CS78" i="1"/>
  <c r="CK78" i="1"/>
  <c r="BV78" i="1"/>
  <c r="CR78" i="1" s="1"/>
  <c r="BS78" i="1"/>
  <c r="BR78" i="1"/>
  <c r="BQ78" i="1"/>
  <c r="BP78" i="1"/>
  <c r="BN78" i="1"/>
  <c r="BM78" i="1"/>
  <c r="BL78" i="1"/>
  <c r="BK78" i="1"/>
  <c r="BJ78" i="1"/>
  <c r="BI78" i="1"/>
  <c r="BH78" i="1"/>
  <c r="BG78" i="1"/>
  <c r="BF78" i="1"/>
  <c r="BE78" i="1"/>
  <c r="BD78" i="1"/>
  <c r="BC78" i="1"/>
  <c r="BB78" i="1"/>
  <c r="BA78" i="1"/>
  <c r="AS78" i="1"/>
  <c r="BO78" i="1" s="1"/>
  <c r="AD78" i="1"/>
  <c r="AZ78" i="1" s="1"/>
  <c r="G78" i="1"/>
  <c r="DM78" i="1" s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S77" i="1"/>
  <c r="BV77" i="1"/>
  <c r="BS77" i="1"/>
  <c r="BR77" i="1"/>
  <c r="BQ77" i="1"/>
  <c r="BP77" i="1"/>
  <c r="BO77" i="1"/>
  <c r="BN77" i="1"/>
  <c r="BM77" i="1"/>
  <c r="BL77" i="1"/>
  <c r="BK77" i="1"/>
  <c r="BJ77" i="1"/>
  <c r="BJ90" i="1" s="1"/>
  <c r="BI77" i="1"/>
  <c r="BH77" i="1"/>
  <c r="BG77" i="1"/>
  <c r="BF77" i="1"/>
  <c r="BE77" i="1"/>
  <c r="BD77" i="1"/>
  <c r="BC77" i="1"/>
  <c r="BB77" i="1"/>
  <c r="BA77" i="1"/>
  <c r="AD77" i="1"/>
  <c r="AC77" i="1" s="1"/>
  <c r="G77" i="1"/>
  <c r="DK76" i="1"/>
  <c r="DJ76" i="1"/>
  <c r="DI76" i="1"/>
  <c r="DH76" i="1"/>
  <c r="DG76" i="1"/>
  <c r="DF76" i="1"/>
  <c r="DE76" i="1"/>
  <c r="DD76" i="1"/>
  <c r="DC76" i="1"/>
  <c r="DB76" i="1"/>
  <c r="DA76" i="1"/>
  <c r="DA90" i="1" s="1"/>
  <c r="CZ76" i="1"/>
  <c r="CY76" i="1"/>
  <c r="CX76" i="1"/>
  <c r="CW76" i="1"/>
  <c r="CV76" i="1"/>
  <c r="CU76" i="1"/>
  <c r="CT76" i="1"/>
  <c r="CS76" i="1"/>
  <c r="BV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BA76" i="1"/>
  <c r="AD76" i="1"/>
  <c r="AZ76" i="1" s="1"/>
  <c r="G76" i="1"/>
  <c r="DM76" i="1" s="1"/>
  <c r="DA75" i="1"/>
  <c r="CW75" i="1"/>
  <c r="CN75" i="1"/>
  <c r="CM75" i="1"/>
  <c r="CK75" i="1"/>
  <c r="CI75" i="1"/>
  <c r="CH75" i="1"/>
  <c r="CF75" i="1"/>
  <c r="CE75" i="1"/>
  <c r="CD75" i="1"/>
  <c r="CC75" i="1"/>
  <c r="CB75" i="1"/>
  <c r="CA75" i="1"/>
  <c r="BZ75" i="1"/>
  <c r="BY75" i="1"/>
  <c r="BX75" i="1"/>
  <c r="BV75" i="1"/>
  <c r="AZ75" i="1"/>
  <c r="AV75" i="1"/>
  <c r="AU75" i="1"/>
  <c r="AT75" i="1"/>
  <c r="AS75" i="1"/>
  <c r="AQ75" i="1"/>
  <c r="AP75" i="1"/>
  <c r="AN75" i="1"/>
  <c r="AM75" i="1"/>
  <c r="AL75" i="1"/>
  <c r="AK75" i="1"/>
  <c r="AJ75" i="1"/>
  <c r="AI75" i="1"/>
  <c r="AH75" i="1"/>
  <c r="AG75" i="1"/>
  <c r="AF75" i="1"/>
  <c r="AD75" i="1"/>
  <c r="Z75" i="1"/>
  <c r="Y75" i="1"/>
  <c r="X75" i="1"/>
  <c r="W75" i="1"/>
  <c r="U75" i="1"/>
  <c r="T75" i="1"/>
  <c r="S75" i="1"/>
  <c r="R75" i="1"/>
  <c r="Q75" i="1"/>
  <c r="P75" i="1"/>
  <c r="O75" i="1"/>
  <c r="M75" i="1"/>
  <c r="L75" i="1"/>
  <c r="K75" i="1"/>
  <c r="J75" i="1"/>
  <c r="I75" i="1"/>
  <c r="H75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CR74" i="1"/>
  <c r="CO74" i="1"/>
  <c r="BU74" i="1" s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W74" i="1"/>
  <c r="AC74" i="1" s="1"/>
  <c r="AA74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R73" i="1"/>
  <c r="BW73" i="1"/>
  <c r="CS73" i="1" s="1"/>
  <c r="BU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BA73" i="1"/>
  <c r="AY73" i="1" s="1"/>
  <c r="AZ73" i="1"/>
  <c r="AE73" i="1"/>
  <c r="AC73" i="1" s="1"/>
  <c r="AA73" i="1"/>
  <c r="DK73" i="1" s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S72" i="1"/>
  <c r="CR72" i="1"/>
  <c r="CQ72" i="1" s="1"/>
  <c r="BU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C72" i="1"/>
  <c r="AB72" i="1" s="1"/>
  <c r="AX72" i="1" s="1"/>
  <c r="G72" i="1"/>
  <c r="DM72" i="1" s="1"/>
  <c r="DM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Y71" i="1"/>
  <c r="CX71" i="1"/>
  <c r="CW71" i="1"/>
  <c r="CV71" i="1"/>
  <c r="CU71" i="1"/>
  <c r="CT71" i="1"/>
  <c r="CS71" i="1"/>
  <c r="CR71" i="1"/>
  <c r="BU71" i="1"/>
  <c r="BT71" i="1" s="1"/>
  <c r="CP71" i="1" s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BC71" i="1"/>
  <c r="BB71" i="1"/>
  <c r="BA71" i="1"/>
  <c r="AZ71" i="1"/>
  <c r="AC71" i="1"/>
  <c r="AB71" i="1" s="1"/>
  <c r="AX71" i="1" s="1"/>
  <c r="G71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Q70" i="1" s="1"/>
  <c r="CX70" i="1"/>
  <c r="CW70" i="1"/>
  <c r="CV70" i="1"/>
  <c r="CU70" i="1"/>
  <c r="CT70" i="1"/>
  <c r="CS70" i="1"/>
  <c r="CR70" i="1"/>
  <c r="BU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C70" i="1"/>
  <c r="G70" i="1"/>
  <c r="DM70" i="1" s="1"/>
  <c r="DM69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CQ69" i="1" s="1"/>
  <c r="CR69" i="1"/>
  <c r="BU69" i="1"/>
  <c r="DO69" i="1" s="1"/>
  <c r="BT69" i="1"/>
  <c r="CP69" i="1" s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AZ69" i="1"/>
  <c r="AE69" i="1"/>
  <c r="G69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R68" i="1"/>
  <c r="BW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AZ68" i="1"/>
  <c r="AE68" i="1"/>
  <c r="AC68" i="1" s="1"/>
  <c r="G68" i="1"/>
  <c r="DM68" i="1" s="1"/>
  <c r="DM67" i="1"/>
  <c r="DK67" i="1"/>
  <c r="CQ67" i="1"/>
  <c r="BU67" i="1"/>
  <c r="BS67" i="1"/>
  <c r="AY67" i="1" s="1"/>
  <c r="DN67" i="1" s="1"/>
  <c r="AX67" i="1"/>
  <c r="AC67" i="1"/>
  <c r="AB67" i="1"/>
  <c r="G67" i="1"/>
  <c r="DM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S66" i="1"/>
  <c r="CR66" i="1"/>
  <c r="BU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BA66" i="1"/>
  <c r="AZ66" i="1"/>
  <c r="AC66" i="1"/>
  <c r="AB66" i="1"/>
  <c r="AX66" i="1" s="1"/>
  <c r="G66" i="1"/>
  <c r="DM65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R65" i="1"/>
  <c r="BW65" i="1"/>
  <c r="BU65" i="1" s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AZ65" i="1"/>
  <c r="AE65" i="1"/>
  <c r="G65" i="1"/>
  <c r="DK64" i="1"/>
  <c r="DJ64" i="1"/>
  <c r="DI64" i="1"/>
  <c r="DH64" i="1"/>
  <c r="DG64" i="1"/>
  <c r="DF64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R64" i="1"/>
  <c r="BW64" i="1"/>
  <c r="CS64" i="1" s="1"/>
  <c r="CQ64" i="1" s="1"/>
  <c r="BU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AZ64" i="1"/>
  <c r="AE64" i="1"/>
  <c r="AC64" i="1" s="1"/>
  <c r="AB64" i="1" s="1"/>
  <c r="AX64" i="1" s="1"/>
  <c r="G64" i="1"/>
  <c r="DM64" i="1" s="1"/>
  <c r="DJ63" i="1"/>
  <c r="DI63" i="1"/>
  <c r="DH63" i="1"/>
  <c r="DG63" i="1"/>
  <c r="DF63" i="1"/>
  <c r="DE63" i="1"/>
  <c r="DD63" i="1"/>
  <c r="DC63" i="1"/>
  <c r="DB63" i="1"/>
  <c r="DA63" i="1"/>
  <c r="CZ63" i="1"/>
  <c r="CY63" i="1"/>
  <c r="CX63" i="1"/>
  <c r="CW63" i="1"/>
  <c r="CV63" i="1"/>
  <c r="CU63" i="1"/>
  <c r="CT63" i="1"/>
  <c r="CS63" i="1"/>
  <c r="CR63" i="1"/>
  <c r="CJ63" i="1"/>
  <c r="BR63" i="1"/>
  <c r="BQ63" i="1"/>
  <c r="BP63" i="1"/>
  <c r="BO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W63" i="1"/>
  <c r="AR63" i="1"/>
  <c r="AC63" i="1" s="1"/>
  <c r="AA63" i="1"/>
  <c r="G63" i="1"/>
  <c r="DM63" i="1" s="1"/>
  <c r="DM62" i="1"/>
  <c r="DK62" i="1"/>
  <c r="DJ62" i="1"/>
  <c r="DI62" i="1"/>
  <c r="DH62" i="1"/>
  <c r="DG62" i="1"/>
  <c r="DF62" i="1"/>
  <c r="DE62" i="1"/>
  <c r="DD62" i="1"/>
  <c r="DC62" i="1"/>
  <c r="DB62" i="1"/>
  <c r="DA62" i="1"/>
  <c r="CZ62" i="1"/>
  <c r="CY62" i="1"/>
  <c r="CX62" i="1"/>
  <c r="CW62" i="1"/>
  <c r="CQ62" i="1" s="1"/>
  <c r="CV62" i="1"/>
  <c r="CU62" i="1"/>
  <c r="CT62" i="1"/>
  <c r="CS62" i="1"/>
  <c r="CR62" i="1"/>
  <c r="BU62" i="1"/>
  <c r="BS62" i="1"/>
  <c r="BR62" i="1"/>
  <c r="BQ62" i="1"/>
  <c r="BP62" i="1"/>
  <c r="BO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AZ62" i="1"/>
  <c r="AE62" i="1"/>
  <c r="AC62" i="1" s="1"/>
  <c r="AB62" i="1" s="1"/>
  <c r="AX62" i="1" s="1"/>
  <c r="G62" i="1"/>
  <c r="DK61" i="1"/>
  <c r="DJ61" i="1"/>
  <c r="DI61" i="1"/>
  <c r="DH61" i="1"/>
  <c r="DG61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S61" i="1"/>
  <c r="CR61" i="1"/>
  <c r="CJ61" i="1"/>
  <c r="DF61" i="1" s="1"/>
  <c r="BU61" i="1"/>
  <c r="BS61" i="1"/>
  <c r="BR61" i="1"/>
  <c r="BQ61" i="1"/>
  <c r="BP61" i="1"/>
  <c r="BO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AZ61" i="1"/>
  <c r="AR61" i="1"/>
  <c r="BN61" i="1" s="1"/>
  <c r="AY61" i="1" s="1"/>
  <c r="AA61" i="1"/>
  <c r="G61" i="1"/>
  <c r="DM61" i="1" s="1"/>
  <c r="DM60" i="1"/>
  <c r="DJ60" i="1"/>
  <c r="DI60" i="1"/>
  <c r="DH60" i="1"/>
  <c r="DG60" i="1"/>
  <c r="DE60" i="1"/>
  <c r="DD60" i="1"/>
  <c r="DC60" i="1"/>
  <c r="DB60" i="1"/>
  <c r="DA60" i="1"/>
  <c r="CZ60" i="1"/>
  <c r="CY60" i="1"/>
  <c r="CX60" i="1"/>
  <c r="CW60" i="1"/>
  <c r="CV60" i="1"/>
  <c r="CU60" i="1"/>
  <c r="CT60" i="1"/>
  <c r="CS60" i="1"/>
  <c r="CR60" i="1"/>
  <c r="CO60" i="1"/>
  <c r="CJ60" i="1" s="1"/>
  <c r="BU60" i="1" s="1"/>
  <c r="BR60" i="1"/>
  <c r="BQ60" i="1"/>
  <c r="BP60" i="1"/>
  <c r="BO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W60" i="1"/>
  <c r="AR60" i="1"/>
  <c r="AA60" i="1"/>
  <c r="DK60" i="1" s="1"/>
  <c r="V60" i="1"/>
  <c r="G60" i="1"/>
  <c r="DK59" i="1"/>
  <c r="DJ59" i="1"/>
  <c r="DI59" i="1"/>
  <c r="DH59" i="1"/>
  <c r="DG59" i="1"/>
  <c r="DF59" i="1"/>
  <c r="DE59" i="1"/>
  <c r="DD59" i="1"/>
  <c r="DB59" i="1"/>
  <c r="DA59" i="1"/>
  <c r="CZ59" i="1"/>
  <c r="CY59" i="1"/>
  <c r="CX59" i="1"/>
  <c r="CW59" i="1"/>
  <c r="CV59" i="1"/>
  <c r="CU59" i="1"/>
  <c r="CT59" i="1"/>
  <c r="CS59" i="1"/>
  <c r="CR59" i="1"/>
  <c r="CG59" i="1"/>
  <c r="DC59" i="1" s="1"/>
  <c r="BU59" i="1"/>
  <c r="BR59" i="1"/>
  <c r="BQ59" i="1"/>
  <c r="BP59" i="1"/>
  <c r="BO59" i="1"/>
  <c r="BN59" i="1"/>
  <c r="BM59" i="1"/>
  <c r="BL59" i="1"/>
  <c r="BJ59" i="1"/>
  <c r="BI59" i="1"/>
  <c r="BH59" i="1"/>
  <c r="BG59" i="1"/>
  <c r="BF59" i="1"/>
  <c r="BE59" i="1"/>
  <c r="BD59" i="1"/>
  <c r="BC59" i="1"/>
  <c r="BB59" i="1"/>
  <c r="BA59" i="1"/>
  <c r="AZ59" i="1"/>
  <c r="AO59" i="1"/>
  <c r="AA59" i="1"/>
  <c r="S59" i="1"/>
  <c r="S117" i="1" s="1"/>
  <c r="DM58" i="1"/>
  <c r="DK58" i="1"/>
  <c r="DJ58" i="1"/>
  <c r="DI58" i="1"/>
  <c r="DH58" i="1"/>
  <c r="DG58" i="1"/>
  <c r="DE58" i="1"/>
  <c r="DD58" i="1"/>
  <c r="DC58" i="1"/>
  <c r="DB58" i="1"/>
  <c r="DA58" i="1"/>
  <c r="CZ58" i="1"/>
  <c r="CY58" i="1"/>
  <c r="CX58" i="1"/>
  <c r="CW58" i="1"/>
  <c r="CV58" i="1"/>
  <c r="CU58" i="1"/>
  <c r="CT58" i="1"/>
  <c r="CS58" i="1"/>
  <c r="CR58" i="1"/>
  <c r="CJ58" i="1"/>
  <c r="BU58" i="1"/>
  <c r="BT58" i="1" s="1"/>
  <c r="CP58" i="1" s="1"/>
  <c r="BS58" i="1"/>
  <c r="BR58" i="1"/>
  <c r="BQ58" i="1"/>
  <c r="BP58" i="1"/>
  <c r="BO58" i="1"/>
  <c r="BM58" i="1"/>
  <c r="BL58" i="1"/>
  <c r="BK58" i="1"/>
  <c r="BJ58" i="1"/>
  <c r="BI58" i="1"/>
  <c r="BH58" i="1"/>
  <c r="BG58" i="1"/>
  <c r="BF58" i="1"/>
  <c r="BE58" i="1"/>
  <c r="BD58" i="1"/>
  <c r="BC58" i="1"/>
  <c r="BB58" i="1"/>
  <c r="BA58" i="1"/>
  <c r="AZ58" i="1"/>
  <c r="AR58" i="1"/>
  <c r="AC58" i="1" s="1"/>
  <c r="V58" i="1"/>
  <c r="G58" i="1" s="1"/>
  <c r="DK57" i="1"/>
  <c r="DJ57" i="1"/>
  <c r="DI57" i="1"/>
  <c r="DH57" i="1"/>
  <c r="DG57" i="1"/>
  <c r="DE57" i="1"/>
  <c r="DD57" i="1"/>
  <c r="DC57" i="1"/>
  <c r="DB57" i="1"/>
  <c r="DA57" i="1"/>
  <c r="CZ57" i="1"/>
  <c r="CY57" i="1"/>
  <c r="CX57" i="1"/>
  <c r="CW57" i="1"/>
  <c r="CV57" i="1"/>
  <c r="CU57" i="1"/>
  <c r="CT57" i="1"/>
  <c r="CR57" i="1"/>
  <c r="BW57" i="1"/>
  <c r="BS57" i="1"/>
  <c r="BR57" i="1"/>
  <c r="BQ57" i="1"/>
  <c r="BP57" i="1"/>
  <c r="BO57" i="1"/>
  <c r="BM57" i="1"/>
  <c r="BL57" i="1"/>
  <c r="BK57" i="1"/>
  <c r="BJ57" i="1"/>
  <c r="BI57" i="1"/>
  <c r="BH57" i="1"/>
  <c r="BG57" i="1"/>
  <c r="BF57" i="1"/>
  <c r="BE57" i="1"/>
  <c r="BD57" i="1"/>
  <c r="BC57" i="1"/>
  <c r="BB57" i="1"/>
  <c r="AZ57" i="1"/>
  <c r="AR57" i="1"/>
  <c r="BN57" i="1" s="1"/>
  <c r="AE57" i="1"/>
  <c r="AA57" i="1"/>
  <c r="V57" i="1"/>
  <c r="G57" i="1"/>
  <c r="DM57" i="1" s="1"/>
  <c r="DM56" i="1"/>
  <c r="DJ56" i="1"/>
  <c r="DI56" i="1"/>
  <c r="DH56" i="1"/>
  <c r="DG56" i="1"/>
  <c r="DF56" i="1"/>
  <c r="DE56" i="1"/>
  <c r="DD56" i="1"/>
  <c r="DC56" i="1"/>
  <c r="DB56" i="1"/>
  <c r="DA56" i="1"/>
  <c r="CZ56" i="1"/>
  <c r="CY56" i="1"/>
  <c r="CX56" i="1"/>
  <c r="CW56" i="1"/>
  <c r="CV56" i="1"/>
  <c r="CU56" i="1"/>
  <c r="CT56" i="1"/>
  <c r="CS56" i="1"/>
  <c r="CR56" i="1"/>
  <c r="CO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W56" i="1"/>
  <c r="AA56" i="1"/>
  <c r="G56" i="1"/>
  <c r="DJ55" i="1"/>
  <c r="DI55" i="1"/>
  <c r="DH55" i="1"/>
  <c r="DG55" i="1"/>
  <c r="DF55" i="1"/>
  <c r="DE55" i="1"/>
  <c r="DD55" i="1"/>
  <c r="DC55" i="1"/>
  <c r="DB55" i="1"/>
  <c r="DA55" i="1"/>
  <c r="CZ55" i="1"/>
  <c r="CY55" i="1"/>
  <c r="CX55" i="1"/>
  <c r="CW55" i="1"/>
  <c r="CV55" i="1"/>
  <c r="CU55" i="1"/>
  <c r="CT55" i="1"/>
  <c r="CS55" i="1"/>
  <c r="CR55" i="1"/>
  <c r="BU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C55" i="1"/>
  <c r="AA55" i="1"/>
  <c r="DJ54" i="1"/>
  <c r="DI54" i="1"/>
  <c r="DH54" i="1"/>
  <c r="DG54" i="1"/>
  <c r="DF54" i="1"/>
  <c r="DE54" i="1"/>
  <c r="DD54" i="1"/>
  <c r="DC54" i="1"/>
  <c r="DB54" i="1"/>
  <c r="DA54" i="1"/>
  <c r="CZ54" i="1"/>
  <c r="CY54" i="1"/>
  <c r="CX54" i="1"/>
  <c r="CW54" i="1"/>
  <c r="CV54" i="1"/>
  <c r="CU54" i="1"/>
  <c r="CT54" i="1"/>
  <c r="CR54" i="1"/>
  <c r="BW54" i="1"/>
  <c r="BR54" i="1"/>
  <c r="BQ54" i="1"/>
  <c r="BP54" i="1"/>
  <c r="BP75" i="1" s="1"/>
  <c r="BO54" i="1"/>
  <c r="BN54" i="1"/>
  <c r="BM54" i="1"/>
  <c r="BL54" i="1"/>
  <c r="BK54" i="1"/>
  <c r="BJ54" i="1"/>
  <c r="BI54" i="1"/>
  <c r="BH54" i="1"/>
  <c r="BG54" i="1"/>
  <c r="BG75" i="1" s="1"/>
  <c r="BF54" i="1"/>
  <c r="BE54" i="1"/>
  <c r="BD54" i="1"/>
  <c r="BC54" i="1"/>
  <c r="BB54" i="1"/>
  <c r="AZ54" i="1"/>
  <c r="AW54" i="1"/>
  <c r="AE54" i="1"/>
  <c r="AA54" i="1"/>
  <c r="G54" i="1"/>
  <c r="CN53" i="1"/>
  <c r="CM53" i="1"/>
  <c r="CL53" i="1"/>
  <c r="CK53" i="1"/>
  <c r="CI53" i="1"/>
  <c r="CH53" i="1"/>
  <c r="CF53" i="1"/>
  <c r="CE53" i="1"/>
  <c r="CD53" i="1"/>
  <c r="CC53" i="1"/>
  <c r="CB53" i="1"/>
  <c r="CA53" i="1"/>
  <c r="BZ53" i="1"/>
  <c r="BV53" i="1"/>
  <c r="BG53" i="1"/>
  <c r="AV53" i="1"/>
  <c r="AU53" i="1"/>
  <c r="AT53" i="1"/>
  <c r="AS53" i="1"/>
  <c r="AQ53" i="1"/>
  <c r="AP53" i="1"/>
  <c r="AN53" i="1"/>
  <c r="AM53" i="1"/>
  <c r="AL53" i="1"/>
  <c r="AK53" i="1"/>
  <c r="AJ53" i="1"/>
  <c r="AI53" i="1"/>
  <c r="AH53" i="1"/>
  <c r="AD53" i="1"/>
  <c r="Z53" i="1"/>
  <c r="Y53" i="1"/>
  <c r="W53" i="1"/>
  <c r="U53" i="1"/>
  <c r="T53" i="1"/>
  <c r="R53" i="1"/>
  <c r="Q53" i="1"/>
  <c r="P53" i="1"/>
  <c r="O53" i="1"/>
  <c r="M53" i="1"/>
  <c r="L53" i="1"/>
  <c r="J53" i="1"/>
  <c r="H53" i="1"/>
  <c r="DM52" i="1"/>
  <c r="DJ52" i="1"/>
  <c r="DI52" i="1"/>
  <c r="DH52" i="1"/>
  <c r="DG52" i="1"/>
  <c r="DF52" i="1"/>
  <c r="DE52" i="1"/>
  <c r="DD52" i="1"/>
  <c r="DC52" i="1"/>
  <c r="DB52" i="1"/>
  <c r="DA52" i="1"/>
  <c r="CZ52" i="1"/>
  <c r="CY52" i="1"/>
  <c r="CX52" i="1"/>
  <c r="CW52" i="1"/>
  <c r="CV52" i="1"/>
  <c r="CU52" i="1"/>
  <c r="CT52" i="1"/>
  <c r="CS52" i="1"/>
  <c r="CR52" i="1"/>
  <c r="CO52" i="1"/>
  <c r="DK52" i="1" s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Z52" i="1"/>
  <c r="AW52" i="1"/>
  <c r="BS52" i="1" s="1"/>
  <c r="G52" i="1"/>
  <c r="DM51" i="1"/>
  <c r="DK51" i="1"/>
  <c r="DJ51" i="1"/>
  <c r="DI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CV51" i="1"/>
  <c r="CT51" i="1"/>
  <c r="CR51" i="1"/>
  <c r="BW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B51" i="1"/>
  <c r="AZ51" i="1"/>
  <c r="AG51" i="1"/>
  <c r="BC51" i="1" s="1"/>
  <c r="AE51" i="1"/>
  <c r="K51" i="1"/>
  <c r="G51" i="1"/>
  <c r="DM50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Y50" i="1"/>
  <c r="CX50" i="1"/>
  <c r="CW50" i="1"/>
  <c r="CV50" i="1"/>
  <c r="CU50" i="1"/>
  <c r="CT50" i="1"/>
  <c r="CR50" i="1"/>
  <c r="BW50" i="1"/>
  <c r="BU50" i="1" s="1"/>
  <c r="BT50" i="1" s="1"/>
  <c r="CP50" i="1" s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AZ50" i="1"/>
  <c r="AF50" i="1"/>
  <c r="AE50" i="1"/>
  <c r="BA50" i="1" s="1"/>
  <c r="G50" i="1"/>
  <c r="DM49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S49" i="1"/>
  <c r="CR49" i="1"/>
  <c r="BU49" i="1"/>
  <c r="BT49" i="1"/>
  <c r="CP49" i="1" s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BA49" i="1"/>
  <c r="AZ49" i="1"/>
  <c r="AC49" i="1"/>
  <c r="K49" i="1"/>
  <c r="K115" i="1" s="1"/>
  <c r="G49" i="1"/>
  <c r="AB49" i="1" s="1"/>
  <c r="AX49" i="1" s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U48" i="1"/>
  <c r="CS48" i="1"/>
  <c r="CR48" i="1"/>
  <c r="BX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A48" i="1"/>
  <c r="AZ48" i="1"/>
  <c r="AF48" i="1"/>
  <c r="BB48" i="1" s="1"/>
  <c r="G48" i="1"/>
  <c r="DM48" i="1" s="1"/>
  <c r="DM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CO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W47" i="1"/>
  <c r="G47" i="1"/>
  <c r="DK46" i="1"/>
  <c r="DJ46" i="1"/>
  <c r="DI46" i="1"/>
  <c r="DH46" i="1"/>
  <c r="DG46" i="1"/>
  <c r="DF46" i="1"/>
  <c r="DE46" i="1"/>
  <c r="DD46" i="1"/>
  <c r="DC46" i="1"/>
  <c r="DB46" i="1"/>
  <c r="DA46" i="1"/>
  <c r="CZ46" i="1"/>
  <c r="CY46" i="1"/>
  <c r="CX46" i="1"/>
  <c r="CW46" i="1"/>
  <c r="CV46" i="1"/>
  <c r="CU46" i="1"/>
  <c r="CS46" i="1"/>
  <c r="CR46" i="1"/>
  <c r="BX46" i="1"/>
  <c r="BU46" i="1" s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BC46" i="1"/>
  <c r="BA46" i="1"/>
  <c r="AZ46" i="1"/>
  <c r="AF46" i="1"/>
  <c r="AC46" i="1" s="1"/>
  <c r="AA46" i="1"/>
  <c r="G46" i="1" s="1"/>
  <c r="DM46" i="1" s="1"/>
  <c r="DM45" i="1"/>
  <c r="DK45" i="1"/>
  <c r="DJ45" i="1"/>
  <c r="DI45" i="1"/>
  <c r="DH45" i="1"/>
  <c r="DG45" i="1"/>
  <c r="DF45" i="1"/>
  <c r="DE45" i="1"/>
  <c r="DD45" i="1"/>
  <c r="DC45" i="1"/>
  <c r="DB45" i="1"/>
  <c r="DA45" i="1"/>
  <c r="CZ45" i="1"/>
  <c r="CY45" i="1"/>
  <c r="CX45" i="1"/>
  <c r="CW45" i="1"/>
  <c r="CV45" i="1"/>
  <c r="CU45" i="1"/>
  <c r="CT45" i="1"/>
  <c r="CR45" i="1"/>
  <c r="BW45" i="1"/>
  <c r="CS45" i="1" s="1"/>
  <c r="BU45" i="1"/>
  <c r="BS45" i="1"/>
  <c r="BR45" i="1"/>
  <c r="BQ45" i="1"/>
  <c r="BP45" i="1"/>
  <c r="BO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AZ45" i="1"/>
  <c r="AR45" i="1"/>
  <c r="BN45" i="1" s="1"/>
  <c r="AE45" i="1"/>
  <c r="G45" i="1"/>
  <c r="DK44" i="1"/>
  <c r="DJ44" i="1"/>
  <c r="DI44" i="1"/>
  <c r="DH44" i="1"/>
  <c r="DG44" i="1"/>
  <c r="DF44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R44" i="1"/>
  <c r="BW44" i="1"/>
  <c r="BU44" i="1" s="1"/>
  <c r="BT44" i="1" s="1"/>
  <c r="CP44" i="1" s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AZ44" i="1"/>
  <c r="AE44" i="1"/>
  <c r="I44" i="1"/>
  <c r="G44" i="1"/>
  <c r="DM44" i="1" s="1"/>
  <c r="DK43" i="1"/>
  <c r="DJ43" i="1"/>
  <c r="DI43" i="1"/>
  <c r="DH43" i="1"/>
  <c r="DG43" i="1"/>
  <c r="DF43" i="1"/>
  <c r="DE43" i="1"/>
  <c r="DD43" i="1"/>
  <c r="DB43" i="1"/>
  <c r="DA43" i="1"/>
  <c r="CZ43" i="1"/>
  <c r="CY43" i="1"/>
  <c r="CX43" i="1"/>
  <c r="CW43" i="1"/>
  <c r="CV43" i="1"/>
  <c r="CU43" i="1"/>
  <c r="CT43" i="1"/>
  <c r="CS43" i="1"/>
  <c r="CR43" i="1"/>
  <c r="CG43" i="1"/>
  <c r="BS43" i="1"/>
  <c r="BR43" i="1"/>
  <c r="BQ43" i="1"/>
  <c r="BP43" i="1"/>
  <c r="BO43" i="1"/>
  <c r="BN43" i="1"/>
  <c r="BM43" i="1"/>
  <c r="BL43" i="1"/>
  <c r="BJ43" i="1"/>
  <c r="BI43" i="1"/>
  <c r="BH43" i="1"/>
  <c r="BG43" i="1"/>
  <c r="BF43" i="1"/>
  <c r="BE43" i="1"/>
  <c r="BD43" i="1"/>
  <c r="BC43" i="1"/>
  <c r="BB43" i="1"/>
  <c r="BA43" i="1"/>
  <c r="AZ43" i="1"/>
  <c r="AO43" i="1"/>
  <c r="S43" i="1"/>
  <c r="S53" i="1" s="1"/>
  <c r="G43" i="1"/>
  <c r="DM43" i="1" s="1"/>
  <c r="DJ42" i="1"/>
  <c r="DI42" i="1"/>
  <c r="DH42" i="1"/>
  <c r="DG42" i="1"/>
  <c r="DF42" i="1"/>
  <c r="DE42" i="1"/>
  <c r="DD42" i="1"/>
  <c r="DC42" i="1"/>
  <c r="DB42" i="1"/>
  <c r="DA42" i="1"/>
  <c r="CZ42" i="1"/>
  <c r="CY42" i="1"/>
  <c r="CX42" i="1"/>
  <c r="CW42" i="1"/>
  <c r="CV42" i="1"/>
  <c r="CU42" i="1"/>
  <c r="CT42" i="1"/>
  <c r="CS42" i="1"/>
  <c r="CR42" i="1"/>
  <c r="CO42" i="1"/>
  <c r="BR42" i="1"/>
  <c r="BQ42" i="1"/>
  <c r="BP42" i="1"/>
  <c r="BO42" i="1"/>
  <c r="BN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Z42" i="1"/>
  <c r="AW42" i="1"/>
  <c r="G42" i="1"/>
  <c r="DM42" i="1" s="1"/>
  <c r="DM41" i="1"/>
  <c r="DK41" i="1"/>
  <c r="DJ41" i="1"/>
  <c r="DI41" i="1"/>
  <c r="DH41" i="1"/>
  <c r="DG41" i="1"/>
  <c r="DF41" i="1"/>
  <c r="DE41" i="1"/>
  <c r="DD41" i="1"/>
  <c r="DC41" i="1"/>
  <c r="DB41" i="1"/>
  <c r="DA41" i="1"/>
  <c r="CZ41" i="1"/>
  <c r="CY41" i="1"/>
  <c r="CX41" i="1"/>
  <c r="CW41" i="1"/>
  <c r="CV41" i="1"/>
  <c r="CU41" i="1"/>
  <c r="CS41" i="1"/>
  <c r="CR41" i="1"/>
  <c r="BX41" i="1"/>
  <c r="CT41" i="1" s="1"/>
  <c r="BS41" i="1"/>
  <c r="BR41" i="1"/>
  <c r="BQ41" i="1"/>
  <c r="BP41" i="1"/>
  <c r="BO41" i="1"/>
  <c r="BO53" i="1" s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A41" i="1"/>
  <c r="AZ41" i="1"/>
  <c r="AF41" i="1"/>
  <c r="BB41" i="1" s="1"/>
  <c r="G41" i="1"/>
  <c r="DK40" i="1"/>
  <c r="CQ40" i="1"/>
  <c r="CP40" i="1"/>
  <c r="BU40" i="1"/>
  <c r="DO40" i="1" s="1"/>
  <c r="BS40" i="1"/>
  <c r="AY40" i="1"/>
  <c r="DN40" i="1" s="1"/>
  <c r="AC40" i="1"/>
  <c r="AB40" i="1" s="1"/>
  <c r="AX40" i="1" s="1"/>
  <c r="G40" i="1"/>
  <c r="BT40" i="1" s="1"/>
  <c r="DK39" i="1"/>
  <c r="DJ39" i="1"/>
  <c r="DI39" i="1"/>
  <c r="DH39" i="1"/>
  <c r="DG39" i="1"/>
  <c r="DF39" i="1"/>
  <c r="DE39" i="1"/>
  <c r="DD39" i="1"/>
  <c r="DC39" i="1"/>
  <c r="DB39" i="1"/>
  <c r="DA39" i="1"/>
  <c r="CZ39" i="1"/>
  <c r="CY39" i="1"/>
  <c r="CX39" i="1"/>
  <c r="CW39" i="1"/>
  <c r="CV39" i="1"/>
  <c r="CU39" i="1"/>
  <c r="CT39" i="1"/>
  <c r="CS39" i="1"/>
  <c r="CR39" i="1"/>
  <c r="BX39" i="1"/>
  <c r="BU39" i="1" s="1"/>
  <c r="BT39" i="1" s="1"/>
  <c r="CP39" i="1" s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A39" i="1"/>
  <c r="AZ39" i="1"/>
  <c r="AF39" i="1"/>
  <c r="AC39" i="1" s="1"/>
  <c r="AB39" i="1" s="1"/>
  <c r="AX39" i="1" s="1"/>
  <c r="G39" i="1"/>
  <c r="DM39" i="1" s="1"/>
  <c r="DK38" i="1"/>
  <c r="DJ38" i="1"/>
  <c r="DI38" i="1"/>
  <c r="DH38" i="1"/>
  <c r="DG38" i="1"/>
  <c r="DE38" i="1"/>
  <c r="DD38" i="1"/>
  <c r="DC38" i="1"/>
  <c r="DB38" i="1"/>
  <c r="DA38" i="1"/>
  <c r="CZ38" i="1"/>
  <c r="CY38" i="1"/>
  <c r="CX38" i="1"/>
  <c r="CW38" i="1"/>
  <c r="CV38" i="1"/>
  <c r="CU38" i="1"/>
  <c r="CS38" i="1"/>
  <c r="CR38" i="1"/>
  <c r="BX38" i="1"/>
  <c r="BS38" i="1"/>
  <c r="BR38" i="1"/>
  <c r="BQ38" i="1"/>
  <c r="BP38" i="1"/>
  <c r="BO38" i="1"/>
  <c r="BM38" i="1"/>
  <c r="BL38" i="1"/>
  <c r="BK38" i="1"/>
  <c r="BJ38" i="1"/>
  <c r="BI38" i="1"/>
  <c r="BH38" i="1"/>
  <c r="BG38" i="1"/>
  <c r="BF38" i="1"/>
  <c r="BE38" i="1"/>
  <c r="BD38" i="1"/>
  <c r="BC38" i="1"/>
  <c r="BB38" i="1"/>
  <c r="BA38" i="1"/>
  <c r="AZ38" i="1"/>
  <c r="AF38" i="1"/>
  <c r="AC38" i="1"/>
  <c r="V38" i="1"/>
  <c r="V53" i="1" s="1"/>
  <c r="G38" i="1"/>
  <c r="DM38" i="1" s="1"/>
  <c r="DK37" i="1"/>
  <c r="DJ37" i="1"/>
  <c r="DI37" i="1"/>
  <c r="DH37" i="1"/>
  <c r="DG37" i="1"/>
  <c r="DF37" i="1"/>
  <c r="DE37" i="1"/>
  <c r="DD37" i="1"/>
  <c r="DC37" i="1"/>
  <c r="DB37" i="1"/>
  <c r="DA37" i="1"/>
  <c r="CZ37" i="1"/>
  <c r="CY37" i="1"/>
  <c r="CX37" i="1"/>
  <c r="CW37" i="1"/>
  <c r="CV37" i="1"/>
  <c r="CU37" i="1"/>
  <c r="CS37" i="1"/>
  <c r="CR37" i="1"/>
  <c r="BX37" i="1"/>
  <c r="CT37" i="1" s="1"/>
  <c r="CQ37" i="1" s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A37" i="1"/>
  <c r="AZ37" i="1"/>
  <c r="AF37" i="1"/>
  <c r="V37" i="1"/>
  <c r="G37" i="1"/>
  <c r="DM37" i="1" s="1"/>
  <c r="DK36" i="1"/>
  <c r="DJ36" i="1"/>
  <c r="DI36" i="1"/>
  <c r="DG36" i="1"/>
  <c r="DF36" i="1"/>
  <c r="DE36" i="1"/>
  <c r="DD36" i="1"/>
  <c r="DC36" i="1"/>
  <c r="DB36" i="1"/>
  <c r="DA36" i="1"/>
  <c r="CZ36" i="1"/>
  <c r="CY36" i="1"/>
  <c r="CX36" i="1"/>
  <c r="CW36" i="1"/>
  <c r="CV36" i="1"/>
  <c r="CU36" i="1"/>
  <c r="CT36" i="1"/>
  <c r="CR36" i="1"/>
  <c r="BW36" i="1"/>
  <c r="CS36" i="1" s="1"/>
  <c r="BU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AZ36" i="1"/>
  <c r="AE36" i="1"/>
  <c r="BA36" i="1" s="1"/>
  <c r="AY36" i="1" s="1"/>
  <c r="X36" i="1"/>
  <c r="X115" i="1" s="1"/>
  <c r="X119" i="1" s="1"/>
  <c r="X121" i="1" s="1"/>
  <c r="DM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BU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 s="1"/>
  <c r="AX35" i="1"/>
  <c r="AC35" i="1"/>
  <c r="AB35" i="1" s="1"/>
  <c r="G35" i="1"/>
  <c r="DJ34" i="1"/>
  <c r="DI34" i="1"/>
  <c r="DH34" i="1"/>
  <c r="DG34" i="1"/>
  <c r="DF34" i="1"/>
  <c r="DE34" i="1"/>
  <c r="DD34" i="1"/>
  <c r="DC34" i="1"/>
  <c r="DB34" i="1"/>
  <c r="DA34" i="1"/>
  <c r="CZ34" i="1"/>
  <c r="CY34" i="1"/>
  <c r="CX34" i="1"/>
  <c r="CW34" i="1"/>
  <c r="CV34" i="1"/>
  <c r="CU34" i="1"/>
  <c r="CS34" i="1"/>
  <c r="CR34" i="1"/>
  <c r="CO34" i="1"/>
  <c r="DK34" i="1" s="1"/>
  <c r="BX34" i="1"/>
  <c r="BU34" i="1" s="1"/>
  <c r="BR34" i="1"/>
  <c r="BQ34" i="1"/>
  <c r="BQ53" i="1" s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BA34" i="1"/>
  <c r="AZ34" i="1"/>
  <c r="AW34" i="1"/>
  <c r="BS34" i="1" s="1"/>
  <c r="AF34" i="1"/>
  <c r="G34" i="1"/>
  <c r="DJ33" i="1"/>
  <c r="DI33" i="1"/>
  <c r="DH33" i="1"/>
  <c r="DG33" i="1"/>
  <c r="DF33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R33" i="1"/>
  <c r="CO33" i="1"/>
  <c r="BW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AZ33" i="1"/>
  <c r="AW33" i="1"/>
  <c r="BS33" i="1" s="1"/>
  <c r="AE33" i="1"/>
  <c r="AA33" i="1"/>
  <c r="G33" i="1"/>
  <c r="DM33" i="1" s="1"/>
  <c r="DK32" i="1"/>
  <c r="DJ32" i="1"/>
  <c r="DI32" i="1"/>
  <c r="DH32" i="1"/>
  <c r="DG32" i="1"/>
  <c r="DF32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R32" i="1"/>
  <c r="BW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BA32" i="1"/>
  <c r="AZ32" i="1"/>
  <c r="AE32" i="1"/>
  <c r="AC32" i="1"/>
  <c r="G32" i="1"/>
  <c r="DM32" i="1" s="1"/>
  <c r="DK31" i="1"/>
  <c r="DJ31" i="1"/>
  <c r="DI31" i="1"/>
  <c r="DH31" i="1"/>
  <c r="DG31" i="1"/>
  <c r="DF31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R31" i="1"/>
  <c r="BW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AZ31" i="1"/>
  <c r="AE31" i="1"/>
  <c r="AC31" i="1" s="1"/>
  <c r="I31" i="1"/>
  <c r="G31" i="1" s="1"/>
  <c r="DM31" i="1" s="1"/>
  <c r="DM30" i="1"/>
  <c r="DK30" i="1"/>
  <c r="DJ30" i="1"/>
  <c r="DI30" i="1"/>
  <c r="DH30" i="1"/>
  <c r="DG30" i="1"/>
  <c r="DF30" i="1"/>
  <c r="DE30" i="1"/>
  <c r="DD30" i="1"/>
  <c r="DC30" i="1"/>
  <c r="DB30" i="1"/>
  <c r="DA30" i="1"/>
  <c r="CZ30" i="1"/>
  <c r="CY30" i="1"/>
  <c r="CX30" i="1"/>
  <c r="CW30" i="1"/>
  <c r="CV30" i="1"/>
  <c r="CV53" i="1" s="1"/>
  <c r="CU30" i="1"/>
  <c r="CT30" i="1"/>
  <c r="CR30" i="1"/>
  <c r="BU30" i="1"/>
  <c r="BT30" i="1"/>
  <c r="CP30" i="1" s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BC30" i="1"/>
  <c r="BB30" i="1"/>
  <c r="AZ30" i="1"/>
  <c r="AC30" i="1"/>
  <c r="AB30" i="1" s="1"/>
  <c r="AX30" i="1" s="1"/>
  <c r="I30" i="1"/>
  <c r="CS30" i="1" s="1"/>
  <c r="G30" i="1"/>
  <c r="DM29" i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R29" i="1"/>
  <c r="BW29" i="1"/>
  <c r="BU29" i="1" s="1"/>
  <c r="BT29" i="1" s="1"/>
  <c r="CP29" i="1" s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AZ29" i="1"/>
  <c r="AE29" i="1"/>
  <c r="AC29" i="1" s="1"/>
  <c r="AB29" i="1"/>
  <c r="AX29" i="1" s="1"/>
  <c r="G29" i="1"/>
  <c r="DK28" i="1"/>
  <c r="DJ28" i="1"/>
  <c r="DI28" i="1"/>
  <c r="DH28" i="1"/>
  <c r="DG28" i="1"/>
  <c r="DF28" i="1"/>
  <c r="DE28" i="1"/>
  <c r="DD28" i="1"/>
  <c r="DC28" i="1"/>
  <c r="DB28" i="1"/>
  <c r="DA28" i="1"/>
  <c r="CZ28" i="1"/>
  <c r="CY28" i="1"/>
  <c r="CX28" i="1"/>
  <c r="CW28" i="1"/>
  <c r="CV28" i="1"/>
  <c r="CU28" i="1"/>
  <c r="CT28" i="1"/>
  <c r="CS28" i="1"/>
  <c r="CR28" i="1"/>
  <c r="CQ28" i="1" s="1"/>
  <c r="BU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C28" i="1"/>
  <c r="G28" i="1"/>
  <c r="DM28" i="1" s="1"/>
  <c r="DM27" i="1"/>
  <c r="DK27" i="1"/>
  <c r="DJ27" i="1"/>
  <c r="DI27" i="1"/>
  <c r="DH27" i="1"/>
  <c r="DG27" i="1"/>
  <c r="DE27" i="1"/>
  <c r="DE53" i="1" s="1"/>
  <c r="DD27" i="1"/>
  <c r="DD53" i="1" s="1"/>
  <c r="DC27" i="1"/>
  <c r="DB27" i="1"/>
  <c r="DA27" i="1"/>
  <c r="CZ27" i="1"/>
  <c r="CY27" i="1"/>
  <c r="CX27" i="1"/>
  <c r="CW27" i="1"/>
  <c r="CV27" i="1"/>
  <c r="CU27" i="1"/>
  <c r="CT27" i="1"/>
  <c r="CS27" i="1"/>
  <c r="CR27" i="1"/>
  <c r="CJ27" i="1"/>
  <c r="BY27" i="1"/>
  <c r="BS27" i="1"/>
  <c r="BR27" i="1"/>
  <c r="BQ27" i="1"/>
  <c r="BP27" i="1"/>
  <c r="BO27" i="1"/>
  <c r="BM27" i="1"/>
  <c r="BL27" i="1"/>
  <c r="BK27" i="1"/>
  <c r="BJ27" i="1"/>
  <c r="BI27" i="1"/>
  <c r="BH27" i="1"/>
  <c r="BG27" i="1"/>
  <c r="BF27" i="1"/>
  <c r="BE27" i="1"/>
  <c r="BD27" i="1"/>
  <c r="BB27" i="1"/>
  <c r="BA27" i="1"/>
  <c r="AZ27" i="1"/>
  <c r="AR27" i="1"/>
  <c r="AG27" i="1"/>
  <c r="G27" i="1"/>
  <c r="DM26" i="1"/>
  <c r="DK26" i="1"/>
  <c r="DJ26" i="1"/>
  <c r="DI26" i="1"/>
  <c r="DH26" i="1"/>
  <c r="DG26" i="1"/>
  <c r="DF26" i="1"/>
  <c r="CQ26" i="1" s="1"/>
  <c r="DE26" i="1"/>
  <c r="DD26" i="1"/>
  <c r="DC26" i="1"/>
  <c r="DB26" i="1"/>
  <c r="DA26" i="1"/>
  <c r="CZ26" i="1"/>
  <c r="CY26" i="1"/>
  <c r="CX26" i="1"/>
  <c r="CW26" i="1"/>
  <c r="CV26" i="1"/>
  <c r="CU26" i="1"/>
  <c r="CT26" i="1"/>
  <c r="CS26" i="1"/>
  <c r="CR26" i="1"/>
  <c r="CJ26" i="1"/>
  <c r="BU26" i="1" s="1"/>
  <c r="BS26" i="1"/>
  <c r="BR26" i="1"/>
  <c r="BQ26" i="1"/>
  <c r="BP26" i="1"/>
  <c r="BP53" i="1" s="1"/>
  <c r="BO26" i="1"/>
  <c r="BN26" i="1"/>
  <c r="BM26" i="1"/>
  <c r="BL26" i="1"/>
  <c r="BK26" i="1"/>
  <c r="BJ26" i="1"/>
  <c r="BI26" i="1"/>
  <c r="BH26" i="1"/>
  <c r="BH53" i="1" s="1"/>
  <c r="BG26" i="1"/>
  <c r="BF26" i="1"/>
  <c r="BE26" i="1"/>
  <c r="BD26" i="1"/>
  <c r="BC26" i="1"/>
  <c r="BB26" i="1"/>
  <c r="BA26" i="1"/>
  <c r="AZ26" i="1"/>
  <c r="AR26" i="1"/>
  <c r="AC26" i="1"/>
  <c r="AB26" i="1" s="1"/>
  <c r="AX26" i="1" s="1"/>
  <c r="G26" i="1"/>
  <c r="DM25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Y25" i="1"/>
  <c r="CX25" i="1"/>
  <c r="CW25" i="1"/>
  <c r="CV25" i="1"/>
  <c r="CU25" i="1"/>
  <c r="CS25" i="1"/>
  <c r="CR25" i="1"/>
  <c r="BX25" i="1"/>
  <c r="CT25" i="1" s="1"/>
  <c r="BU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B25" i="1"/>
  <c r="BA25" i="1"/>
  <c r="AZ25" i="1"/>
  <c r="AF25" i="1"/>
  <c r="AC25" i="1"/>
  <c r="AB25" i="1" s="1"/>
  <c r="AX25" i="1" s="1"/>
  <c r="G25" i="1"/>
  <c r="DK24" i="1"/>
  <c r="DJ24" i="1"/>
  <c r="DI24" i="1"/>
  <c r="DH24" i="1"/>
  <c r="DG24" i="1"/>
  <c r="DF24" i="1"/>
  <c r="DE24" i="1"/>
  <c r="DD24" i="1"/>
  <c r="DC24" i="1"/>
  <c r="DB24" i="1"/>
  <c r="DA24" i="1"/>
  <c r="CZ24" i="1"/>
  <c r="CY24" i="1"/>
  <c r="CX24" i="1"/>
  <c r="CW24" i="1"/>
  <c r="CV24" i="1"/>
  <c r="CU24" i="1"/>
  <c r="CS24" i="1"/>
  <c r="CR24" i="1"/>
  <c r="BX24" i="1"/>
  <c r="BU24" i="1" s="1"/>
  <c r="BS24" i="1"/>
  <c r="BR24" i="1"/>
  <c r="BR53" i="1" s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E24" i="1"/>
  <c r="BD24" i="1"/>
  <c r="BC24" i="1"/>
  <c r="BA24" i="1"/>
  <c r="AZ24" i="1"/>
  <c r="AF24" i="1"/>
  <c r="G24" i="1"/>
  <c r="DM24" i="1" s="1"/>
  <c r="DK23" i="1"/>
  <c r="DJ23" i="1"/>
  <c r="DI23" i="1"/>
  <c r="DH23" i="1"/>
  <c r="DG23" i="1"/>
  <c r="DG115" i="1" s="1"/>
  <c r="DF23" i="1"/>
  <c r="DE23" i="1"/>
  <c r="DD23" i="1"/>
  <c r="DC23" i="1"/>
  <c r="DB23" i="1"/>
  <c r="DA23" i="1"/>
  <c r="CZ23" i="1"/>
  <c r="CY23" i="1"/>
  <c r="CX23" i="1"/>
  <c r="CW23" i="1"/>
  <c r="CV23" i="1"/>
  <c r="CU23" i="1"/>
  <c r="CS23" i="1"/>
  <c r="CR23" i="1"/>
  <c r="BX23" i="1"/>
  <c r="BS23" i="1"/>
  <c r="BR23" i="1"/>
  <c r="BQ23" i="1"/>
  <c r="BP23" i="1"/>
  <c r="BO23" i="1"/>
  <c r="BN23" i="1"/>
  <c r="BM23" i="1"/>
  <c r="BL23" i="1"/>
  <c r="BL53" i="1" s="1"/>
  <c r="BK23" i="1"/>
  <c r="BJ23" i="1"/>
  <c r="BI23" i="1"/>
  <c r="BH23" i="1"/>
  <c r="BG23" i="1"/>
  <c r="BF23" i="1"/>
  <c r="BE23" i="1"/>
  <c r="BD23" i="1"/>
  <c r="BC23" i="1"/>
  <c r="BB23" i="1"/>
  <c r="BA23" i="1"/>
  <c r="AZ23" i="1"/>
  <c r="AF23" i="1"/>
  <c r="AC23" i="1"/>
  <c r="G23" i="1"/>
  <c r="CN22" i="1"/>
  <c r="CM22" i="1"/>
  <c r="CL22" i="1"/>
  <c r="CL110" i="1" s="1"/>
  <c r="CK22" i="1"/>
  <c r="CJ22" i="1"/>
  <c r="CH22" i="1"/>
  <c r="CG22" i="1"/>
  <c r="CF22" i="1"/>
  <c r="CF110" i="1" s="1"/>
  <c r="CF122" i="1" s="1"/>
  <c r="CE22" i="1"/>
  <c r="CD22" i="1"/>
  <c r="CD110" i="1" s="1"/>
  <c r="CD122" i="1" s="1"/>
  <c r="CC22" i="1"/>
  <c r="CC110" i="1" s="1"/>
  <c r="CC122" i="1" s="1"/>
  <c r="CB22" i="1"/>
  <c r="CA22" i="1"/>
  <c r="BZ22" i="1"/>
  <c r="BV22" i="1"/>
  <c r="BE22" i="1"/>
  <c r="AV22" i="1"/>
  <c r="AU22" i="1"/>
  <c r="AT22" i="1"/>
  <c r="AT110" i="1" s="1"/>
  <c r="AS22" i="1"/>
  <c r="AR22" i="1"/>
  <c r="AP22" i="1"/>
  <c r="AO22" i="1"/>
  <c r="AN22" i="1"/>
  <c r="AN110" i="1" s="1"/>
  <c r="AM22" i="1"/>
  <c r="AM110" i="1" s="1"/>
  <c r="AL22" i="1"/>
  <c r="AL110" i="1" s="1"/>
  <c r="AL122" i="1" s="1"/>
  <c r="AK22" i="1"/>
  <c r="AK110" i="1" s="1"/>
  <c r="AK122" i="1" s="1"/>
  <c r="AJ22" i="1"/>
  <c r="AI22" i="1"/>
  <c r="AH22" i="1"/>
  <c r="AD22" i="1"/>
  <c r="Z22" i="1"/>
  <c r="Z110" i="1" s="1"/>
  <c r="Z122" i="1" s="1"/>
  <c r="Y22" i="1"/>
  <c r="X22" i="1"/>
  <c r="W22" i="1"/>
  <c r="V22" i="1"/>
  <c r="U22" i="1"/>
  <c r="T22" i="1"/>
  <c r="S22" i="1"/>
  <c r="R22" i="1"/>
  <c r="R110" i="1" s="1"/>
  <c r="Q22" i="1"/>
  <c r="P22" i="1"/>
  <c r="P110" i="1" s="1"/>
  <c r="O22" i="1"/>
  <c r="O110" i="1" s="1"/>
  <c r="M22" i="1"/>
  <c r="M110" i="1" s="1"/>
  <c r="L22" i="1"/>
  <c r="K22" i="1"/>
  <c r="J22" i="1"/>
  <c r="H22" i="1"/>
  <c r="DK21" i="1"/>
  <c r="DJ21" i="1"/>
  <c r="DI21" i="1"/>
  <c r="DH21" i="1"/>
  <c r="DG21" i="1"/>
  <c r="DF21" i="1"/>
  <c r="DE21" i="1"/>
  <c r="DD21" i="1"/>
  <c r="DC21" i="1"/>
  <c r="DB21" i="1"/>
  <c r="DA21" i="1"/>
  <c r="CZ21" i="1"/>
  <c r="CY21" i="1"/>
  <c r="CX21" i="1"/>
  <c r="CW21" i="1"/>
  <c r="CV21" i="1"/>
  <c r="CU21" i="1"/>
  <c r="CS21" i="1"/>
  <c r="CR21" i="1"/>
  <c r="BX21" i="1"/>
  <c r="BU21" i="1" s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A21" i="1"/>
  <c r="AZ21" i="1"/>
  <c r="AF21" i="1"/>
  <c r="BB21" i="1" s="1"/>
  <c r="G21" i="1"/>
  <c r="DM20" i="1"/>
  <c r="DJ20" i="1"/>
  <c r="DI20" i="1"/>
  <c r="DH20" i="1"/>
  <c r="DG20" i="1"/>
  <c r="DF20" i="1"/>
  <c r="DE20" i="1"/>
  <c r="DD20" i="1"/>
  <c r="DC20" i="1"/>
  <c r="DB20" i="1"/>
  <c r="DA20" i="1"/>
  <c r="CZ20" i="1"/>
  <c r="CY20" i="1"/>
  <c r="CX20" i="1"/>
  <c r="CW20" i="1"/>
  <c r="CV20" i="1"/>
  <c r="CU20" i="1"/>
  <c r="CT20" i="1"/>
  <c r="CR20" i="1"/>
  <c r="CO20" i="1"/>
  <c r="DK20" i="1" s="1"/>
  <c r="BW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AZ20" i="1"/>
  <c r="AW20" i="1"/>
  <c r="AE20" i="1"/>
  <c r="BA20" i="1" s="1"/>
  <c r="G20" i="1"/>
  <c r="DM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Y19" i="1"/>
  <c r="CX19" i="1"/>
  <c r="CW19" i="1"/>
  <c r="CV19" i="1"/>
  <c r="CU19" i="1"/>
  <c r="CT19" i="1"/>
  <c r="CR19" i="1"/>
  <c r="BW19" i="1"/>
  <c r="CS19" i="1" s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C19" i="1"/>
  <c r="BB19" i="1"/>
  <c r="AZ19" i="1"/>
  <c r="AE19" i="1"/>
  <c r="BA19" i="1" s="1"/>
  <c r="AY19" i="1" s="1"/>
  <c r="G19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Y18" i="1"/>
  <c r="CX18" i="1"/>
  <c r="CW18" i="1"/>
  <c r="CV18" i="1"/>
  <c r="CU18" i="1"/>
  <c r="CT18" i="1"/>
  <c r="CR18" i="1"/>
  <c r="BW18" i="1"/>
  <c r="CS18" i="1" s="1"/>
  <c r="BS18" i="1"/>
  <c r="BR18" i="1"/>
  <c r="BQ18" i="1"/>
  <c r="BP18" i="1"/>
  <c r="BO18" i="1"/>
  <c r="BN18" i="1"/>
  <c r="BL18" i="1"/>
  <c r="BK18" i="1"/>
  <c r="BJ18" i="1"/>
  <c r="BI18" i="1"/>
  <c r="BH18" i="1"/>
  <c r="BG18" i="1"/>
  <c r="BF18" i="1"/>
  <c r="BE18" i="1"/>
  <c r="BD18" i="1"/>
  <c r="BC18" i="1"/>
  <c r="BB18" i="1"/>
  <c r="AZ18" i="1"/>
  <c r="AQ18" i="1"/>
  <c r="AE18" i="1"/>
  <c r="BA18" i="1" s="1"/>
  <c r="AA18" i="1"/>
  <c r="G18" i="1"/>
  <c r="DM18" i="1" s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R17" i="1"/>
  <c r="BW17" i="1"/>
  <c r="BU17" i="1" s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BB17" i="1"/>
  <c r="AZ17" i="1"/>
  <c r="AE17" i="1"/>
  <c r="AC17" i="1" s="1"/>
  <c r="I17" i="1"/>
  <c r="DM16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V16" i="1"/>
  <c r="CU16" i="1"/>
  <c r="CS16" i="1"/>
  <c r="CR16" i="1"/>
  <c r="BX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A16" i="1"/>
  <c r="AZ16" i="1"/>
  <c r="AF16" i="1"/>
  <c r="BB16" i="1" s="1"/>
  <c r="AY16" i="1" s="1"/>
  <c r="G16" i="1"/>
  <c r="DM15" i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CV15" i="1"/>
  <c r="CU15" i="1"/>
  <c r="CS15" i="1"/>
  <c r="CR15" i="1"/>
  <c r="BX15" i="1"/>
  <c r="BU15" i="1" s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A15" i="1"/>
  <c r="AZ15" i="1"/>
  <c r="AF15" i="1"/>
  <c r="BB15" i="1" s="1"/>
  <c r="G15" i="1"/>
  <c r="DK14" i="1"/>
  <c r="DJ14" i="1"/>
  <c r="DI14" i="1"/>
  <c r="DH14" i="1"/>
  <c r="DG14" i="1"/>
  <c r="DF14" i="1"/>
  <c r="DE14" i="1"/>
  <c r="DD14" i="1"/>
  <c r="DC14" i="1"/>
  <c r="DB14" i="1"/>
  <c r="DA14" i="1"/>
  <c r="CZ14" i="1"/>
  <c r="CY14" i="1"/>
  <c r="CX14" i="1"/>
  <c r="CW14" i="1"/>
  <c r="CV14" i="1"/>
  <c r="CT14" i="1"/>
  <c r="CS14" i="1"/>
  <c r="CR14" i="1"/>
  <c r="BY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A14" i="1"/>
  <c r="AZ14" i="1"/>
  <c r="AG14" i="1"/>
  <c r="AF14" i="1"/>
  <c r="BB14" i="1" s="1"/>
  <c r="G14" i="1"/>
  <c r="DM14" i="1" s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Y13" i="1"/>
  <c r="CX13" i="1"/>
  <c r="CW13" i="1"/>
  <c r="CV13" i="1"/>
  <c r="CU13" i="1"/>
  <c r="CS13" i="1"/>
  <c r="CR13" i="1"/>
  <c r="BX13" i="1"/>
  <c r="BS13" i="1"/>
  <c r="BR13" i="1"/>
  <c r="BQ13" i="1"/>
  <c r="BP13" i="1"/>
  <c r="BO13" i="1"/>
  <c r="BN13" i="1"/>
  <c r="BL13" i="1"/>
  <c r="BK13" i="1"/>
  <c r="BJ13" i="1"/>
  <c r="BI13" i="1"/>
  <c r="BH13" i="1"/>
  <c r="BG13" i="1"/>
  <c r="BF13" i="1"/>
  <c r="BE13" i="1"/>
  <c r="BD13" i="1"/>
  <c r="BC13" i="1"/>
  <c r="BA13" i="1"/>
  <c r="AZ13" i="1"/>
  <c r="AQ13" i="1"/>
  <c r="BM13" i="1" s="1"/>
  <c r="AF13" i="1"/>
  <c r="G13" i="1"/>
  <c r="DM13" i="1" s="1"/>
  <c r="DJ12" i="1"/>
  <c r="DI12" i="1"/>
  <c r="DH12" i="1"/>
  <c r="DG12" i="1"/>
  <c r="DF12" i="1"/>
  <c r="DE12" i="1"/>
  <c r="DD12" i="1"/>
  <c r="DC12" i="1"/>
  <c r="DB12" i="1"/>
  <c r="DA12" i="1"/>
  <c r="CZ12" i="1"/>
  <c r="CY12" i="1"/>
  <c r="CX12" i="1"/>
  <c r="CW12" i="1"/>
  <c r="CV12" i="1"/>
  <c r="CU12" i="1"/>
  <c r="CT12" i="1"/>
  <c r="CS12" i="1"/>
  <c r="CR12" i="1"/>
  <c r="CO12" i="1"/>
  <c r="CI12" i="1"/>
  <c r="BW12" i="1"/>
  <c r="BU12" i="1" s="1"/>
  <c r="BR12" i="1"/>
  <c r="BQ12" i="1"/>
  <c r="BP12" i="1"/>
  <c r="BO12" i="1"/>
  <c r="BN12" i="1"/>
  <c r="BL12" i="1"/>
  <c r="BK12" i="1"/>
  <c r="BJ12" i="1"/>
  <c r="BI12" i="1"/>
  <c r="BH12" i="1"/>
  <c r="BG12" i="1"/>
  <c r="BF12" i="1"/>
  <c r="BE12" i="1"/>
  <c r="BD12" i="1"/>
  <c r="BC12" i="1"/>
  <c r="BB12" i="1"/>
  <c r="AZ12" i="1"/>
  <c r="AW12" i="1"/>
  <c r="AQ12" i="1"/>
  <c r="BM12" i="1" s="1"/>
  <c r="AE12" i="1"/>
  <c r="BA12" i="1" s="1"/>
  <c r="AA12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CR11" i="1"/>
  <c r="CQ11" i="1" s="1"/>
  <c r="DO11" i="1" s="1"/>
  <c r="BU11" i="1"/>
  <c r="BS11" i="1"/>
  <c r="BR11" i="1"/>
  <c r="BQ11" i="1"/>
  <c r="BP11" i="1"/>
  <c r="BO11" i="1"/>
  <c r="BN11" i="1"/>
  <c r="BM11" i="1"/>
  <c r="BL11" i="1"/>
  <c r="BK11" i="1"/>
  <c r="BK22" i="1" s="1"/>
  <c r="BJ11" i="1"/>
  <c r="BJ22" i="1" s="1"/>
  <c r="BI11" i="1"/>
  <c r="BH11" i="1"/>
  <c r="BG11" i="1"/>
  <c r="BF11" i="1"/>
  <c r="BE11" i="1"/>
  <c r="BD11" i="1"/>
  <c r="BB11" i="1"/>
  <c r="BA11" i="1"/>
  <c r="AZ11" i="1"/>
  <c r="AG11" i="1"/>
  <c r="BC11" i="1" s="1"/>
  <c r="G11" i="1"/>
  <c r="DM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Q10" i="1" s="1"/>
  <c r="CV10" i="1"/>
  <c r="CU10" i="1"/>
  <c r="CT10" i="1"/>
  <c r="CS10" i="1"/>
  <c r="CR10" i="1"/>
  <c r="BU10" i="1"/>
  <c r="BT10" i="1" s="1"/>
  <c r="CP10" i="1" s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AZ10" i="1"/>
  <c r="AE10" i="1"/>
  <c r="G10" i="1"/>
  <c r="DJ9" i="1"/>
  <c r="DI9" i="1"/>
  <c r="DH9" i="1"/>
  <c r="DG9" i="1"/>
  <c r="DF9" i="1"/>
  <c r="DE9" i="1"/>
  <c r="DD9" i="1"/>
  <c r="DC9" i="1"/>
  <c r="DB9" i="1"/>
  <c r="DA9" i="1"/>
  <c r="CZ9" i="1"/>
  <c r="CY9" i="1"/>
  <c r="CX9" i="1"/>
  <c r="CW9" i="1"/>
  <c r="CW22" i="1" s="1"/>
  <c r="CV9" i="1"/>
  <c r="CV22" i="1" s="1"/>
  <c r="CT9" i="1"/>
  <c r="CR9" i="1"/>
  <c r="CO9" i="1"/>
  <c r="CO114" i="1" s="1"/>
  <c r="BY9" i="1"/>
  <c r="BW9" i="1"/>
  <c r="BU9" i="1" s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B9" i="1"/>
  <c r="AZ9" i="1"/>
  <c r="AW9" i="1"/>
  <c r="AW114" i="1" s="1"/>
  <c r="AG9" i="1"/>
  <c r="AE9" i="1"/>
  <c r="AA9" i="1"/>
  <c r="I9" i="1"/>
  <c r="G9" i="1"/>
  <c r="DM9" i="1" s="1"/>
  <c r="DK8" i="1"/>
  <c r="DJ8" i="1"/>
  <c r="DI8" i="1"/>
  <c r="DI114" i="1" s="1"/>
  <c r="DH8" i="1"/>
  <c r="DH114" i="1" s="1"/>
  <c r="DG8" i="1"/>
  <c r="DG114" i="1" s="1"/>
  <c r="DF8" i="1"/>
  <c r="DE8" i="1"/>
  <c r="DD8" i="1"/>
  <c r="DC8" i="1"/>
  <c r="DB8" i="1"/>
  <c r="DA8" i="1"/>
  <c r="DA114" i="1" s="1"/>
  <c r="CZ8" i="1"/>
  <c r="CZ114" i="1" s="1"/>
  <c r="CY8" i="1"/>
  <c r="CY114" i="1" s="1"/>
  <c r="CX8" i="1"/>
  <c r="CX114" i="1" s="1"/>
  <c r="CW8" i="1"/>
  <c r="CV8" i="1"/>
  <c r="CU8" i="1"/>
  <c r="CT8" i="1"/>
  <c r="CR8" i="1"/>
  <c r="CR114" i="1" s="1"/>
  <c r="BW8" i="1"/>
  <c r="BU8" i="1" s="1"/>
  <c r="BT8" i="1" s="1"/>
  <c r="CP8" i="1" s="1"/>
  <c r="BS8" i="1"/>
  <c r="BR8" i="1"/>
  <c r="BQ8" i="1"/>
  <c r="BP8" i="1"/>
  <c r="BO8" i="1"/>
  <c r="BN8" i="1"/>
  <c r="BM8" i="1"/>
  <c r="BL8" i="1"/>
  <c r="BK8" i="1"/>
  <c r="BJ8" i="1"/>
  <c r="BI8" i="1"/>
  <c r="BH8" i="1"/>
  <c r="BH114" i="1" s="1"/>
  <c r="BG8" i="1"/>
  <c r="BG114" i="1" s="1"/>
  <c r="BF8" i="1"/>
  <c r="BE8" i="1"/>
  <c r="BD8" i="1"/>
  <c r="BC8" i="1"/>
  <c r="BB8" i="1"/>
  <c r="AZ8" i="1"/>
  <c r="AE8" i="1"/>
  <c r="AC8" i="1" s="1"/>
  <c r="I8" i="1"/>
  <c r="G8" i="1"/>
  <c r="DK7" i="1"/>
  <c r="DJ7" i="1"/>
  <c r="DI7" i="1"/>
  <c r="DH7" i="1"/>
  <c r="DG7" i="1"/>
  <c r="DG22" i="1" s="1"/>
  <c r="DF7" i="1"/>
  <c r="DE7" i="1"/>
  <c r="DD7" i="1"/>
  <c r="DC7" i="1"/>
  <c r="DB7" i="1"/>
  <c r="DA7" i="1"/>
  <c r="CZ7" i="1"/>
  <c r="CY7" i="1"/>
  <c r="CX7" i="1"/>
  <c r="CW7" i="1"/>
  <c r="CV7" i="1"/>
  <c r="CU7" i="1"/>
  <c r="CS7" i="1"/>
  <c r="CR7" i="1"/>
  <c r="BX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A7" i="1"/>
  <c r="AZ7" i="1"/>
  <c r="AF7" i="1"/>
  <c r="G7" i="1"/>
  <c r="DM7" i="1" s="1"/>
  <c r="DM6" i="1"/>
  <c r="DK6" i="1"/>
  <c r="DJ6" i="1"/>
  <c r="DI6" i="1"/>
  <c r="DH6" i="1"/>
  <c r="DG6" i="1"/>
  <c r="DF6" i="1"/>
  <c r="DF22" i="1" s="1"/>
  <c r="DE6" i="1"/>
  <c r="DD6" i="1"/>
  <c r="DC6" i="1"/>
  <c r="DB6" i="1"/>
  <c r="DA6" i="1"/>
  <c r="CZ6" i="1"/>
  <c r="CY6" i="1"/>
  <c r="CX6" i="1"/>
  <c r="CW6" i="1"/>
  <c r="CV6" i="1"/>
  <c r="CU6" i="1"/>
  <c r="CQ6" i="1" s="1"/>
  <c r="CT6" i="1"/>
  <c r="CS6" i="1"/>
  <c r="CR6" i="1"/>
  <c r="BU6" i="1"/>
  <c r="DO6" i="1" s="1"/>
  <c r="BS6" i="1"/>
  <c r="BR6" i="1"/>
  <c r="BQ6" i="1"/>
  <c r="BP6" i="1"/>
  <c r="BO6" i="1"/>
  <c r="BN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Q6" i="1"/>
  <c r="BM6" i="1" s="1"/>
  <c r="G6" i="1"/>
  <c r="DJ5" i="1"/>
  <c r="DI5" i="1"/>
  <c r="DH5" i="1"/>
  <c r="DG5" i="1"/>
  <c r="DF5" i="1"/>
  <c r="DE5" i="1"/>
  <c r="DD5" i="1"/>
  <c r="DC5" i="1"/>
  <c r="DB5" i="1"/>
  <c r="DA5" i="1"/>
  <c r="CZ5" i="1"/>
  <c r="CY5" i="1"/>
  <c r="CX5" i="1"/>
  <c r="CW5" i="1"/>
  <c r="CV5" i="1"/>
  <c r="CU5" i="1"/>
  <c r="CT5" i="1"/>
  <c r="CR5" i="1"/>
  <c r="CO5" i="1"/>
  <c r="BW5" i="1"/>
  <c r="CS5" i="1" s="1"/>
  <c r="BR5" i="1"/>
  <c r="BQ5" i="1"/>
  <c r="BP5" i="1"/>
  <c r="BO5" i="1"/>
  <c r="BN5" i="1"/>
  <c r="BL5" i="1"/>
  <c r="BK5" i="1"/>
  <c r="BJ5" i="1"/>
  <c r="BI5" i="1"/>
  <c r="BH5" i="1"/>
  <c r="BG5" i="1"/>
  <c r="BF5" i="1"/>
  <c r="BE5" i="1"/>
  <c r="BD5" i="1"/>
  <c r="BC5" i="1"/>
  <c r="BB5" i="1"/>
  <c r="AZ5" i="1"/>
  <c r="AW5" i="1"/>
  <c r="BS5" i="1" s="1"/>
  <c r="AQ5" i="1"/>
  <c r="BM5" i="1" s="1"/>
  <c r="AE5" i="1"/>
  <c r="BA5" i="1" s="1"/>
  <c r="AA5" i="1"/>
  <c r="G5" i="1" s="1"/>
  <c r="DM5" i="1" s="1"/>
  <c r="DK4" i="1"/>
  <c r="DJ4" i="1"/>
  <c r="DI4" i="1"/>
  <c r="DH4" i="1"/>
  <c r="DG4" i="1"/>
  <c r="DF4" i="1"/>
  <c r="DD4" i="1"/>
  <c r="DD22" i="1" s="1"/>
  <c r="DC4" i="1"/>
  <c r="DB4" i="1"/>
  <c r="DA4" i="1"/>
  <c r="DA22" i="1" s="1"/>
  <c r="CZ4" i="1"/>
  <c r="CY4" i="1"/>
  <c r="CX4" i="1"/>
  <c r="CW4" i="1"/>
  <c r="CV4" i="1"/>
  <c r="CU4" i="1"/>
  <c r="CT4" i="1"/>
  <c r="CR4" i="1"/>
  <c r="CO4" i="1"/>
  <c r="CI4" i="1"/>
  <c r="DE4" i="1" s="1"/>
  <c r="DE22" i="1" s="1"/>
  <c r="BW4" i="1"/>
  <c r="BR4" i="1"/>
  <c r="BQ4" i="1"/>
  <c r="BP4" i="1"/>
  <c r="BO4" i="1"/>
  <c r="BN4" i="1"/>
  <c r="BN22" i="1" s="1"/>
  <c r="BL4" i="1"/>
  <c r="BK4" i="1"/>
  <c r="BJ4" i="1"/>
  <c r="BI4" i="1"/>
  <c r="BH4" i="1"/>
  <c r="BG4" i="1"/>
  <c r="BF4" i="1"/>
  <c r="BE4" i="1"/>
  <c r="BD4" i="1"/>
  <c r="BC4" i="1"/>
  <c r="BB4" i="1"/>
  <c r="AZ4" i="1"/>
  <c r="AW4" i="1"/>
  <c r="AQ4" i="1"/>
  <c r="BM4" i="1" s="1"/>
  <c r="AE4" i="1"/>
  <c r="BA4" i="1" s="1"/>
  <c r="AA4" i="1"/>
  <c r="G4" i="1"/>
  <c r="CJ3" i="1"/>
  <c r="DF3" i="1" s="1"/>
  <c r="BN3" i="1"/>
  <c r="AR3" i="1"/>
  <c r="AC13" i="1" l="1"/>
  <c r="AC61" i="2"/>
  <c r="BU52" i="1"/>
  <c r="BT52" i="1" s="1"/>
  <c r="CP52" i="1" s="1"/>
  <c r="CS64" i="2"/>
  <c r="CQ64" i="2" s="1"/>
  <c r="DO64" i="2" s="1"/>
  <c r="CT15" i="1"/>
  <c r="BB112" i="1"/>
  <c r="AC51" i="2"/>
  <c r="AB51" i="2" s="1"/>
  <c r="AX51" i="2" s="1"/>
  <c r="AC48" i="1"/>
  <c r="AB48" i="1" s="1"/>
  <c r="AX48" i="1" s="1"/>
  <c r="BU17" i="2"/>
  <c r="BU95" i="2"/>
  <c r="AC41" i="1"/>
  <c r="AB41" i="1" s="1"/>
  <c r="AX41" i="1" s="1"/>
  <c r="AC17" i="2"/>
  <c r="AB17" i="2" s="1"/>
  <c r="AX17" i="2" s="1"/>
  <c r="BU19" i="2"/>
  <c r="BT19" i="2" s="1"/>
  <c r="CP19" i="2" s="1"/>
  <c r="AU118" i="1"/>
  <c r="AC118" i="1" s="1"/>
  <c r="CS31" i="2"/>
  <c r="CQ31" i="2" s="1"/>
  <c r="DO31" i="2" s="1"/>
  <c r="DK74" i="2"/>
  <c r="CQ74" i="2" s="1"/>
  <c r="DO74" i="2" s="1"/>
  <c r="DK47" i="2"/>
  <c r="AE90" i="2"/>
  <c r="AY78" i="1"/>
  <c r="AF90" i="1"/>
  <c r="BU16" i="2"/>
  <c r="BT16" i="2" s="1"/>
  <c r="CP16" i="2" s="1"/>
  <c r="CN108" i="1"/>
  <c r="CN110" i="1" s="1"/>
  <c r="BU21" i="2"/>
  <c r="BT21" i="2" s="1"/>
  <c r="CP21" i="2" s="1"/>
  <c r="AC50" i="1"/>
  <c r="AB50" i="1" s="1"/>
  <c r="AX50" i="1" s="1"/>
  <c r="BU84" i="1"/>
  <c r="BA8" i="2"/>
  <c r="BS98" i="2"/>
  <c r="AY98" i="2" s="1"/>
  <c r="DN98" i="2" s="1"/>
  <c r="AC16" i="1"/>
  <c r="AB16" i="1" s="1"/>
  <c r="AX16" i="1" s="1"/>
  <c r="AC83" i="1"/>
  <c r="AB83" i="1" s="1"/>
  <c r="AX83" i="1" s="1"/>
  <c r="AC20" i="2"/>
  <c r="AB20" i="2" s="1"/>
  <c r="AX20" i="2" s="1"/>
  <c r="DK52" i="2"/>
  <c r="CQ52" i="2" s="1"/>
  <c r="DO52" i="2" s="1"/>
  <c r="AZ77" i="2"/>
  <c r="AY77" i="2" s="1"/>
  <c r="DN77" i="2" s="1"/>
  <c r="AC80" i="2"/>
  <c r="AB80" i="2" s="1"/>
  <c r="AX80" i="2" s="1"/>
  <c r="BQ112" i="1"/>
  <c r="AC33" i="1"/>
  <c r="AB33" i="1" s="1"/>
  <c r="AX33" i="1" s="1"/>
  <c r="AZ77" i="1"/>
  <c r="AY77" i="1" s="1"/>
  <c r="DN77" i="1" s="1"/>
  <c r="BU18" i="1"/>
  <c r="BT18" i="1" s="1"/>
  <c r="CP18" i="1" s="1"/>
  <c r="AC78" i="1"/>
  <c r="BB89" i="1"/>
  <c r="AY89" i="1" s="1"/>
  <c r="CQ17" i="2"/>
  <c r="DO17" i="2" s="1"/>
  <c r="CT41" i="2"/>
  <c r="CQ41" i="2" s="1"/>
  <c r="DO41" i="2" s="1"/>
  <c r="BA65" i="2"/>
  <c r="AY65" i="2" s="1"/>
  <c r="AC85" i="2"/>
  <c r="DK93" i="2"/>
  <c r="BB39" i="1"/>
  <c r="AY39" i="1" s="1"/>
  <c r="DN39" i="1" s="1"/>
  <c r="BC14" i="2"/>
  <c r="AY14" i="2" s="1"/>
  <c r="DN14" i="2" s="1"/>
  <c r="BA20" i="2"/>
  <c r="AY20" i="2" s="1"/>
  <c r="BS74" i="2"/>
  <c r="AY74" i="2" s="1"/>
  <c r="DN74" i="2" s="1"/>
  <c r="AC11" i="1"/>
  <c r="AB11" i="1" s="1"/>
  <c r="AX11" i="1" s="1"/>
  <c r="BU19" i="1"/>
  <c r="BT19" i="1" s="1"/>
  <c r="CP19" i="1" s="1"/>
  <c r="CS65" i="1"/>
  <c r="AC76" i="1"/>
  <c r="AB76" i="1" s="1"/>
  <c r="AX76" i="1" s="1"/>
  <c r="AC84" i="1"/>
  <c r="AB84" i="1" s="1"/>
  <c r="AX84" i="1" s="1"/>
  <c r="BU103" i="1"/>
  <c r="BT103" i="1" s="1"/>
  <c r="CP103" i="1" s="1"/>
  <c r="BM6" i="2"/>
  <c r="AY6" i="2" s="1"/>
  <c r="DN6" i="2" s="1"/>
  <c r="AC13" i="2"/>
  <c r="AB13" i="2" s="1"/>
  <c r="AX13" i="2" s="1"/>
  <c r="AC48" i="2"/>
  <c r="CT15" i="2"/>
  <c r="AC14" i="2"/>
  <c r="AB14" i="2" s="1"/>
  <c r="AX14" i="2" s="1"/>
  <c r="AC82" i="2"/>
  <c r="AB82" i="2" s="1"/>
  <c r="AX82" i="2" s="1"/>
  <c r="BA102" i="2"/>
  <c r="CT21" i="1"/>
  <c r="CQ21" i="1" s="1"/>
  <c r="AC18" i="1"/>
  <c r="AB18" i="1" s="1"/>
  <c r="AX18" i="1" s="1"/>
  <c r="AC52" i="1"/>
  <c r="AB52" i="1" s="1"/>
  <c r="AX52" i="1" s="1"/>
  <c r="BU86" i="1"/>
  <c r="BT86" i="1" s="1"/>
  <c r="CP86" i="1" s="1"/>
  <c r="AC16" i="2"/>
  <c r="BB21" i="2"/>
  <c r="AY21" i="2" s="1"/>
  <c r="AC52" i="2"/>
  <c r="AB52" i="2" s="1"/>
  <c r="AX52" i="2" s="1"/>
  <c r="BU87" i="2"/>
  <c r="BT87" i="2" s="1"/>
  <c r="CP87" i="2" s="1"/>
  <c r="AE90" i="1"/>
  <c r="AR75" i="2"/>
  <c r="AC4" i="2"/>
  <c r="AB4" i="2" s="1"/>
  <c r="AX4" i="2" s="1"/>
  <c r="AQ22" i="2"/>
  <c r="AQ110" i="2" s="1"/>
  <c r="BA36" i="2"/>
  <c r="AC15" i="1"/>
  <c r="AB15" i="1" s="1"/>
  <c r="AX15" i="1" s="1"/>
  <c r="AC81" i="1"/>
  <c r="AB81" i="1" s="1"/>
  <c r="AX81" i="1" s="1"/>
  <c r="BA83" i="1"/>
  <c r="BA87" i="1"/>
  <c r="AY87" i="1" s="1"/>
  <c r="DN87" i="1" s="1"/>
  <c r="CS100" i="1"/>
  <c r="CS108" i="1" s="1"/>
  <c r="CQ21" i="2"/>
  <c r="BU50" i="2"/>
  <c r="BT50" i="2" s="1"/>
  <c r="CP50" i="2" s="1"/>
  <c r="AC68" i="2"/>
  <c r="AB68" i="2" s="1"/>
  <c r="AX68" i="2" s="1"/>
  <c r="AC78" i="2"/>
  <c r="AZ85" i="2"/>
  <c r="AC86" i="2"/>
  <c r="DN86" i="2" s="1"/>
  <c r="AC89" i="2"/>
  <c r="AB89" i="2" s="1"/>
  <c r="AX89" i="2" s="1"/>
  <c r="BR101" i="1"/>
  <c r="BR118" i="1" s="1"/>
  <c r="AV108" i="1"/>
  <c r="AV110" i="1" s="1"/>
  <c r="CN119" i="1"/>
  <c r="CN121" i="1" s="1"/>
  <c r="BB13" i="2"/>
  <c r="BM18" i="1"/>
  <c r="BM116" i="1" s="1"/>
  <c r="AC86" i="1"/>
  <c r="AB86" i="1" s="1"/>
  <c r="AX86" i="1" s="1"/>
  <c r="AC89" i="1"/>
  <c r="AB89" i="1" s="1"/>
  <c r="AX89" i="1" s="1"/>
  <c r="AC100" i="1"/>
  <c r="AB100" i="1" s="1"/>
  <c r="AX100" i="1" s="1"/>
  <c r="BC11" i="2"/>
  <c r="AY11" i="2" s="1"/>
  <c r="DN11" i="2" s="1"/>
  <c r="CQ16" i="2"/>
  <c r="AC50" i="2"/>
  <c r="AB50" i="2" s="1"/>
  <c r="AX50" i="2" s="1"/>
  <c r="BU82" i="2"/>
  <c r="BT82" i="2" s="1"/>
  <c r="CP82" i="2" s="1"/>
  <c r="BM22" i="1"/>
  <c r="CS50" i="1"/>
  <c r="CQ50" i="1" s="1"/>
  <c r="DO50" i="1" s="1"/>
  <c r="AD110" i="1"/>
  <c r="AV119" i="1"/>
  <c r="AV121" i="1" s="1"/>
  <c r="BA100" i="2"/>
  <c r="BA113" i="2" s="1"/>
  <c r="BW108" i="1"/>
  <c r="AC15" i="2"/>
  <c r="AB15" i="2" s="1"/>
  <c r="AX15" i="2" s="1"/>
  <c r="AY86" i="2"/>
  <c r="CN119" i="2"/>
  <c r="CN121" i="2" s="1"/>
  <c r="AD90" i="1"/>
  <c r="BU86" i="2"/>
  <c r="BB13" i="1"/>
  <c r="BB22" i="1" s="1"/>
  <c r="AC12" i="1"/>
  <c r="BA8" i="1"/>
  <c r="AY8" i="1" s="1"/>
  <c r="DN8" i="1" s="1"/>
  <c r="AC36" i="1"/>
  <c r="DN36" i="1" s="1"/>
  <c r="AY52" i="1"/>
  <c r="BU98" i="1"/>
  <c r="BT98" i="1" s="1"/>
  <c r="CP98" i="1" s="1"/>
  <c r="AC58" i="2"/>
  <c r="BN93" i="2"/>
  <c r="BN112" i="2" s="1"/>
  <c r="CS102" i="2"/>
  <c r="AG116" i="1"/>
  <c r="BC14" i="1"/>
  <c r="AY14" i="1" s="1"/>
  <c r="BB24" i="1"/>
  <c r="AC24" i="1"/>
  <c r="AB24" i="1" s="1"/>
  <c r="AX24" i="1" s="1"/>
  <c r="BS42" i="1"/>
  <c r="AY42" i="1" s="1"/>
  <c r="AC42" i="1"/>
  <c r="CG115" i="1"/>
  <c r="CG53" i="1"/>
  <c r="CO90" i="1"/>
  <c r="BU85" i="1"/>
  <c r="BT85" i="1" s="1"/>
  <c r="CP85" i="1" s="1"/>
  <c r="DK5" i="2"/>
  <c r="CQ5" i="2" s="1"/>
  <c r="BU5" i="2"/>
  <c r="BY116" i="2"/>
  <c r="BU14" i="2"/>
  <c r="DK5" i="1"/>
  <c r="DK22" i="1" s="1"/>
  <c r="BU5" i="1"/>
  <c r="BT5" i="1" s="1"/>
  <c r="CP5" i="1" s="1"/>
  <c r="AC7" i="1"/>
  <c r="AB7" i="1" s="1"/>
  <c r="AX7" i="1" s="1"/>
  <c r="BB7" i="1"/>
  <c r="BU13" i="1"/>
  <c r="BT13" i="1" s="1"/>
  <c r="CP13" i="1" s="1"/>
  <c r="CT13" i="1"/>
  <c r="CQ13" i="1" s="1"/>
  <c r="DO13" i="1" s="1"/>
  <c r="AC19" i="1"/>
  <c r="AB19" i="1" s="1"/>
  <c r="AX19" i="1" s="1"/>
  <c r="AC21" i="1"/>
  <c r="AB21" i="1" s="1"/>
  <c r="AX21" i="1" s="1"/>
  <c r="DF27" i="1"/>
  <c r="BU27" i="1"/>
  <c r="BT27" i="1" s="1"/>
  <c r="CP27" i="1" s="1"/>
  <c r="BU41" i="1"/>
  <c r="BT41" i="1" s="1"/>
  <c r="CP41" i="1" s="1"/>
  <c r="CS68" i="1"/>
  <c r="CQ68" i="1" s="1"/>
  <c r="BU68" i="1"/>
  <c r="BT68" i="1" s="1"/>
  <c r="CP68" i="1" s="1"/>
  <c r="DE12" i="2"/>
  <c r="BU12" i="2"/>
  <c r="BT12" i="2" s="1"/>
  <c r="CP12" i="2" s="1"/>
  <c r="BU98" i="2"/>
  <c r="BT98" i="2" s="1"/>
  <c r="CP98" i="2" s="1"/>
  <c r="DK98" i="2"/>
  <c r="CQ98" i="2" s="1"/>
  <c r="BU14" i="1"/>
  <c r="BY116" i="1"/>
  <c r="CU14" i="1"/>
  <c r="CQ14" i="1" s="1"/>
  <c r="DO14" i="1" s="1"/>
  <c r="AO115" i="1"/>
  <c r="BK43" i="1"/>
  <c r="AY43" i="1" s="1"/>
  <c r="BC9" i="2"/>
  <c r="AG22" i="2"/>
  <c r="AC9" i="2"/>
  <c r="DO25" i="2"/>
  <c r="DO24" i="1"/>
  <c r="BA57" i="2"/>
  <c r="AY57" i="2" s="1"/>
  <c r="AC57" i="2"/>
  <c r="AB57" i="2" s="1"/>
  <c r="AX57" i="2" s="1"/>
  <c r="AY34" i="1"/>
  <c r="BW75" i="1"/>
  <c r="AR116" i="1"/>
  <c r="BN106" i="1"/>
  <c r="BN116" i="1" s="1"/>
  <c r="AC106" i="1"/>
  <c r="AB106" i="1" s="1"/>
  <c r="AX106" i="1" s="1"/>
  <c r="BW22" i="1"/>
  <c r="BU4" i="1"/>
  <c r="AC44" i="1"/>
  <c r="AB44" i="1" s="1"/>
  <c r="AX44" i="1" s="1"/>
  <c r="BA44" i="1"/>
  <c r="BB46" i="1"/>
  <c r="BN100" i="1"/>
  <c r="BN113" i="1" s="1"/>
  <c r="CO108" i="1"/>
  <c r="AS119" i="1"/>
  <c r="CJ112" i="1"/>
  <c r="AR113" i="1"/>
  <c r="BX22" i="2"/>
  <c r="BU7" i="2"/>
  <c r="BT7" i="2" s="1"/>
  <c r="CP7" i="2" s="1"/>
  <c r="CT7" i="2"/>
  <c r="CQ7" i="2" s="1"/>
  <c r="DO7" i="2" s="1"/>
  <c r="AC27" i="2"/>
  <c r="AG53" i="2"/>
  <c r="AC41" i="2"/>
  <c r="AB41" i="2" s="1"/>
  <c r="AX41" i="2" s="1"/>
  <c r="BB41" i="2"/>
  <c r="AY41" i="2" s="1"/>
  <c r="BU48" i="2"/>
  <c r="BT48" i="2" s="1"/>
  <c r="CP48" i="2" s="1"/>
  <c r="CT48" i="2"/>
  <c r="CO75" i="2"/>
  <c r="BU32" i="1"/>
  <c r="CS32" i="1"/>
  <c r="CQ32" i="1" s="1"/>
  <c r="AC31" i="2"/>
  <c r="AB31" i="2" s="1"/>
  <c r="AX31" i="2" s="1"/>
  <c r="BA31" i="2"/>
  <c r="AY31" i="2" s="1"/>
  <c r="CT16" i="1"/>
  <c r="CQ16" i="1" s="1"/>
  <c r="BU16" i="1"/>
  <c r="BT16" i="1" s="1"/>
  <c r="CP16" i="1" s="1"/>
  <c r="AG53" i="1"/>
  <c r="BC27" i="1"/>
  <c r="CO113" i="1"/>
  <c r="AY12" i="2"/>
  <c r="BA19" i="2"/>
  <c r="AY19" i="2" s="1"/>
  <c r="AC19" i="2"/>
  <c r="AB19" i="2" s="1"/>
  <c r="AX19" i="2" s="1"/>
  <c r="BT64" i="1"/>
  <c r="CP64" i="1" s="1"/>
  <c r="DO64" i="1"/>
  <c r="BM18" i="2"/>
  <c r="AY18" i="2" s="1"/>
  <c r="AC18" i="2"/>
  <c r="AB18" i="2" s="1"/>
  <c r="AX18" i="2" s="1"/>
  <c r="CS20" i="2"/>
  <c r="CQ20" i="2" s="1"/>
  <c r="BU20" i="2"/>
  <c r="BU29" i="2"/>
  <c r="CS29" i="2"/>
  <c r="CQ29" i="2" s="1"/>
  <c r="DO29" i="2" s="1"/>
  <c r="AC14" i="1"/>
  <c r="BU33" i="1"/>
  <c r="CS33" i="1"/>
  <c r="AY7" i="1"/>
  <c r="AG114" i="1"/>
  <c r="AG22" i="1"/>
  <c r="CT24" i="1"/>
  <c r="BU43" i="1"/>
  <c r="AC45" i="1"/>
  <c r="AB45" i="1" s="1"/>
  <c r="AX45" i="1" s="1"/>
  <c r="BA45" i="1"/>
  <c r="DO59" i="1"/>
  <c r="CQ19" i="2"/>
  <c r="AC33" i="2"/>
  <c r="AB33" i="2" s="1"/>
  <c r="AX33" i="2" s="1"/>
  <c r="CQ34" i="2"/>
  <c r="DO34" i="2" s="1"/>
  <c r="AC100" i="2"/>
  <c r="AY21" i="1"/>
  <c r="AU110" i="1"/>
  <c r="AC27" i="1"/>
  <c r="BC53" i="1"/>
  <c r="CT34" i="1"/>
  <c r="CQ34" i="1" s="1"/>
  <c r="DO34" i="1" s="1"/>
  <c r="BT45" i="1"/>
  <c r="CP45" i="1" s="1"/>
  <c r="AC85" i="1"/>
  <c r="AB85" i="1" s="1"/>
  <c r="AX85" i="1" s="1"/>
  <c r="AE114" i="2"/>
  <c r="AY10" i="2"/>
  <c r="DN10" i="2" s="1"/>
  <c r="AC12" i="2"/>
  <c r="AB12" i="2" s="1"/>
  <c r="AX12" i="2" s="1"/>
  <c r="CQ12" i="2"/>
  <c r="BT26" i="2"/>
  <c r="CP26" i="2" s="1"/>
  <c r="CQ32" i="2"/>
  <c r="DO32" i="2" s="1"/>
  <c r="BU46" i="2"/>
  <c r="BY51" i="2"/>
  <c r="CU51" i="2" s="1"/>
  <c r="BU54" i="2"/>
  <c r="BT54" i="2" s="1"/>
  <c r="CP54" i="2" s="1"/>
  <c r="DK56" i="2"/>
  <c r="CQ56" i="2" s="1"/>
  <c r="DO56" i="2" s="1"/>
  <c r="AY58" i="2"/>
  <c r="BU89" i="2"/>
  <c r="CO108" i="2"/>
  <c r="BN100" i="2"/>
  <c r="BN113" i="2" s="1"/>
  <c r="AF113" i="2"/>
  <c r="CQ98" i="1"/>
  <c r="BB24" i="2"/>
  <c r="AY24" i="2" s="1"/>
  <c r="DN24" i="2" s="1"/>
  <c r="AO53" i="2"/>
  <c r="CS68" i="2"/>
  <c r="CQ68" i="2" s="1"/>
  <c r="DO68" i="2" s="1"/>
  <c r="BU80" i="2"/>
  <c r="BX90" i="2"/>
  <c r="DF93" i="2"/>
  <c r="DF112" i="2" s="1"/>
  <c r="BS93" i="2"/>
  <c r="AC95" i="2"/>
  <c r="BQ101" i="2"/>
  <c r="BQ118" i="2" s="1"/>
  <c r="AW90" i="2"/>
  <c r="CQ24" i="1"/>
  <c r="CK119" i="1"/>
  <c r="AW53" i="2"/>
  <c r="AC60" i="2"/>
  <c r="AB60" i="2" s="1"/>
  <c r="AX60" i="2" s="1"/>
  <c r="AS119" i="2"/>
  <c r="CQ39" i="1"/>
  <c r="CQ46" i="1"/>
  <c r="AY48" i="1"/>
  <c r="DN48" i="1" s="1"/>
  <c r="CO54" i="1"/>
  <c r="BU54" i="1" s="1"/>
  <c r="BT54" i="1" s="1"/>
  <c r="CP54" i="1" s="1"/>
  <c r="CQ59" i="1"/>
  <c r="CQ107" i="1"/>
  <c r="DO107" i="1" s="1"/>
  <c r="BA45" i="2"/>
  <c r="AY45" i="2" s="1"/>
  <c r="CS54" i="2"/>
  <c r="CQ87" i="2"/>
  <c r="CT89" i="2"/>
  <c r="CT90" i="2" s="1"/>
  <c r="AW108" i="2"/>
  <c r="CK119" i="2"/>
  <c r="AE53" i="1"/>
  <c r="BN63" i="1"/>
  <c r="AC95" i="1"/>
  <c r="AB95" i="1" s="1"/>
  <c r="AX95" i="1" s="1"/>
  <c r="DN16" i="1"/>
  <c r="BT25" i="1"/>
  <c r="CP25" i="1" s="1"/>
  <c r="DF114" i="1"/>
  <c r="AC9" i="1"/>
  <c r="AB9" i="1" s="1"/>
  <c r="AX9" i="1" s="1"/>
  <c r="AC34" i="1"/>
  <c r="DN34" i="1" s="1"/>
  <c r="CS44" i="1"/>
  <c r="CQ44" i="1" s="1"/>
  <c r="DO44" i="1" s="1"/>
  <c r="CT46" i="1"/>
  <c r="AW113" i="1"/>
  <c r="CQ43" i="2"/>
  <c r="CJ53" i="2"/>
  <c r="CS73" i="2"/>
  <c r="BS112" i="2"/>
  <c r="BS96" i="2"/>
  <c r="CT99" i="2"/>
  <c r="AU108" i="2"/>
  <c r="AU110" i="2" s="1"/>
  <c r="G22" i="2"/>
  <c r="CI116" i="2"/>
  <c r="CI119" i="2" s="1"/>
  <c r="CI121" i="2" s="1"/>
  <c r="CI22" i="2"/>
  <c r="CI110" i="2" s="1"/>
  <c r="DO28" i="2"/>
  <c r="BT32" i="2"/>
  <c r="CP32" i="2" s="1"/>
  <c r="BT47" i="2"/>
  <c r="CP47" i="2" s="1"/>
  <c r="DM47" i="2"/>
  <c r="AY73" i="2"/>
  <c r="AB74" i="2"/>
  <c r="AX74" i="2" s="1"/>
  <c r="AB100" i="2"/>
  <c r="AX100" i="2" s="1"/>
  <c r="DM100" i="2"/>
  <c r="BD22" i="2"/>
  <c r="BL22" i="2"/>
  <c r="CO116" i="2"/>
  <c r="CO22" i="2"/>
  <c r="AC5" i="2"/>
  <c r="BA5" i="2"/>
  <c r="AY5" i="2" s="1"/>
  <c r="G114" i="2"/>
  <c r="DM114" i="2" s="1"/>
  <c r="DM8" i="2"/>
  <c r="BT8" i="2"/>
  <c r="CP8" i="2" s="1"/>
  <c r="AA114" i="2"/>
  <c r="BS9" i="2"/>
  <c r="BS114" i="2" s="1"/>
  <c r="BU9" i="2"/>
  <c r="BT13" i="2"/>
  <c r="CP13" i="2" s="1"/>
  <c r="AW22" i="2"/>
  <c r="BD115" i="2"/>
  <c r="BD53" i="2"/>
  <c r="BL115" i="2"/>
  <c r="BL53" i="2"/>
  <c r="DO27" i="2"/>
  <c r="BA83" i="2"/>
  <c r="AY83" i="2" s="1"/>
  <c r="AC83" i="2"/>
  <c r="BN22" i="2"/>
  <c r="CQ6" i="2"/>
  <c r="DO6" i="2" s="1"/>
  <c r="DN7" i="2"/>
  <c r="AB7" i="2"/>
  <c r="AX7" i="2" s="1"/>
  <c r="I114" i="2"/>
  <c r="CQ8" i="2"/>
  <c r="DO8" i="2" s="1"/>
  <c r="CY114" i="2"/>
  <c r="DG114" i="2"/>
  <c r="AB9" i="2"/>
  <c r="AX9" i="2" s="1"/>
  <c r="BY114" i="2"/>
  <c r="BY22" i="2"/>
  <c r="BX115" i="2"/>
  <c r="BU23" i="2"/>
  <c r="BX53" i="2"/>
  <c r="CT23" i="2"/>
  <c r="CQ24" i="2"/>
  <c r="BU45" i="2"/>
  <c r="CS45" i="2"/>
  <c r="AA117" i="2"/>
  <c r="AA75" i="2"/>
  <c r="G54" i="2"/>
  <c r="BS54" i="2"/>
  <c r="DK54" i="2"/>
  <c r="CY117" i="2"/>
  <c r="CY75" i="2"/>
  <c r="DG117" i="2"/>
  <c r="DG75" i="2"/>
  <c r="AY78" i="2"/>
  <c r="DM80" i="2"/>
  <c r="BT80" i="2"/>
  <c r="CP80" i="2" s="1"/>
  <c r="CT95" i="2"/>
  <c r="CT108" i="2" s="1"/>
  <c r="BX113" i="2"/>
  <c r="BF116" i="2"/>
  <c r="BF22" i="2"/>
  <c r="DB22" i="2"/>
  <c r="BT17" i="2"/>
  <c r="CP17" i="2" s="1"/>
  <c r="AZ22" i="2"/>
  <c r="AE117" i="2"/>
  <c r="AC54" i="2"/>
  <c r="AE75" i="2"/>
  <c r="BA54" i="2"/>
  <c r="BG116" i="2"/>
  <c r="BG22" i="2"/>
  <c r="DK4" i="2"/>
  <c r="DA22" i="2"/>
  <c r="DA110" i="2" s="1"/>
  <c r="DA114" i="2"/>
  <c r="AC87" i="2"/>
  <c r="BA87" i="2"/>
  <c r="AY87" i="2" s="1"/>
  <c r="BH116" i="2"/>
  <c r="CV116" i="2"/>
  <c r="DD116" i="2"/>
  <c r="DD22" i="2"/>
  <c r="DM4" i="2"/>
  <c r="AZ114" i="2"/>
  <c r="AY8" i="2"/>
  <c r="DN8" i="2" s="1"/>
  <c r="DK18" i="2"/>
  <c r="X110" i="2"/>
  <c r="BH53" i="2"/>
  <c r="DD53" i="2"/>
  <c r="BM53" i="2"/>
  <c r="AY35" i="2"/>
  <c r="DN35" i="2" s="1"/>
  <c r="DM38" i="2"/>
  <c r="AB38" i="2"/>
  <c r="AX38" i="2" s="1"/>
  <c r="BT44" i="2"/>
  <c r="CP44" i="2" s="1"/>
  <c r="AC69" i="2"/>
  <c r="BT70" i="2"/>
  <c r="CP70" i="2" s="1"/>
  <c r="DO70" i="2"/>
  <c r="BD75" i="2"/>
  <c r="BO115" i="2"/>
  <c r="BO22" i="2"/>
  <c r="DJ22" i="2"/>
  <c r="DH22" i="2"/>
  <c r="CZ117" i="2"/>
  <c r="CZ75" i="2"/>
  <c r="CU116" i="2"/>
  <c r="AZ116" i="2"/>
  <c r="CW116" i="2"/>
  <c r="CW22" i="2"/>
  <c r="DE4" i="2"/>
  <c r="CU114" i="2"/>
  <c r="CU9" i="2"/>
  <c r="DK9" i="2"/>
  <c r="AY13" i="2"/>
  <c r="CQ15" i="2"/>
  <c r="DO15" i="2" s="1"/>
  <c r="BR22" i="2"/>
  <c r="AB30" i="2"/>
  <c r="AX30" i="2" s="1"/>
  <c r="DN30" i="2"/>
  <c r="BT33" i="2"/>
  <c r="CP33" i="2" s="1"/>
  <c r="AY36" i="2"/>
  <c r="DN36" i="2" s="1"/>
  <c r="DM40" i="2"/>
  <c r="BT40" i="2"/>
  <c r="CP40" i="2" s="1"/>
  <c r="AB40" i="2"/>
  <c r="AX40" i="2" s="1"/>
  <c r="BI75" i="2"/>
  <c r="CQ103" i="2"/>
  <c r="DO103" i="2" s="1"/>
  <c r="CR108" i="2"/>
  <c r="BT107" i="2"/>
  <c r="CP107" i="2" s="1"/>
  <c r="CS9" i="2"/>
  <c r="CQ9" i="2" s="1"/>
  <c r="BA9" i="2"/>
  <c r="CQ11" i="2"/>
  <c r="DO11" i="2" s="1"/>
  <c r="CQ18" i="2"/>
  <c r="AY28" i="2"/>
  <c r="DN28" i="2" s="1"/>
  <c r="AZ115" i="2"/>
  <c r="AZ53" i="2"/>
  <c r="CQ44" i="2"/>
  <c r="DO44" i="2" s="1"/>
  <c r="CR117" i="2"/>
  <c r="CR75" i="2"/>
  <c r="DH117" i="2"/>
  <c r="DH75" i="2"/>
  <c r="CQ72" i="2"/>
  <c r="BP22" i="2"/>
  <c r="DC116" i="2"/>
  <c r="DC22" i="2"/>
  <c r="DI114" i="2"/>
  <c r="AB16" i="2"/>
  <c r="AX16" i="2" s="1"/>
  <c r="AB27" i="2"/>
  <c r="AX27" i="2" s="1"/>
  <c r="V115" i="2"/>
  <c r="V119" i="2" s="1"/>
  <c r="V121" i="2" s="1"/>
  <c r="G37" i="2"/>
  <c r="DM37" i="2" s="1"/>
  <c r="V53" i="2"/>
  <c r="DF37" i="2"/>
  <c r="DF53" i="2" s="1"/>
  <c r="BN37" i="2"/>
  <c r="BN115" i="2" s="1"/>
  <c r="CJ117" i="2"/>
  <c r="CJ75" i="2"/>
  <c r="AZ75" i="2"/>
  <c r="BT76" i="2"/>
  <c r="CP76" i="2" s="1"/>
  <c r="AA116" i="2"/>
  <c r="BS4" i="2"/>
  <c r="AA22" i="2"/>
  <c r="BW116" i="2"/>
  <c r="BU4" i="2"/>
  <c r="CS4" i="2"/>
  <c r="BW22" i="2"/>
  <c r="BJ114" i="2"/>
  <c r="BJ22" i="2"/>
  <c r="G9" i="2"/>
  <c r="DM9" i="2" s="1"/>
  <c r="AY15" i="2"/>
  <c r="DN15" i="2" s="1"/>
  <c r="DQ15" i="2" s="1"/>
  <c r="AY16" i="2"/>
  <c r="DN16" i="2" s="1"/>
  <c r="AY17" i="2"/>
  <c r="DN17" i="2" s="1"/>
  <c r="I22" i="2"/>
  <c r="CU22" i="2"/>
  <c r="CW115" i="2"/>
  <c r="CW53" i="2"/>
  <c r="DE115" i="2"/>
  <c r="DE53" i="2"/>
  <c r="AC25" i="2"/>
  <c r="DC53" i="2"/>
  <c r="AE115" i="2"/>
  <c r="AE53" i="2"/>
  <c r="AC29" i="2"/>
  <c r="BA29" i="2"/>
  <c r="AY29" i="2" s="1"/>
  <c r="CQ33" i="2"/>
  <c r="DO33" i="2" s="1"/>
  <c r="X115" i="2"/>
  <c r="X119" i="2" s="1"/>
  <c r="X121" i="2" s="1"/>
  <c r="BP36" i="2"/>
  <c r="X53" i="2"/>
  <c r="DH36" i="2"/>
  <c r="DH53" i="2" s="1"/>
  <c r="CQ37" i="2"/>
  <c r="DO37" i="2" s="1"/>
  <c r="BU39" i="2"/>
  <c r="BA62" i="2"/>
  <c r="AY62" i="2" s="1"/>
  <c r="AC62" i="2"/>
  <c r="DC108" i="2"/>
  <c r="AF115" i="2"/>
  <c r="BB23" i="2"/>
  <c r="AC23" i="2"/>
  <c r="AF53" i="2"/>
  <c r="BF115" i="2"/>
  <c r="BF53" i="2"/>
  <c r="BN53" i="2"/>
  <c r="CX115" i="2"/>
  <c r="CX53" i="2"/>
  <c r="DF115" i="2"/>
  <c r="AB26" i="2"/>
  <c r="AX26" i="2" s="1"/>
  <c r="DO35" i="2"/>
  <c r="BT35" i="2"/>
  <c r="CP35" i="2" s="1"/>
  <c r="AB36" i="2"/>
  <c r="AX36" i="2" s="1"/>
  <c r="AB37" i="2"/>
  <c r="AX37" i="2" s="1"/>
  <c r="DO43" i="2"/>
  <c r="AB45" i="2"/>
  <c r="AX45" i="2" s="1"/>
  <c r="CQ45" i="2"/>
  <c r="BS47" i="2"/>
  <c r="AY47" i="2" s="1"/>
  <c r="AC47" i="2"/>
  <c r="BW53" i="2"/>
  <c r="AW117" i="2"/>
  <c r="AW75" i="2"/>
  <c r="BP75" i="2"/>
  <c r="CW75" i="2"/>
  <c r="AO117" i="2"/>
  <c r="AO119" i="2" s="1"/>
  <c r="AO121" i="2" s="1"/>
  <c r="AO75" i="2"/>
  <c r="BA64" i="2"/>
  <c r="AY64" i="2" s="1"/>
  <c r="AC64" i="2"/>
  <c r="AY69" i="2"/>
  <c r="BM90" i="2"/>
  <c r="BM120" i="2"/>
  <c r="BV120" i="2"/>
  <c r="BV90" i="2"/>
  <c r="BV110" i="2" s="1"/>
  <c r="CR76" i="2"/>
  <c r="DH90" i="2"/>
  <c r="AZ108" i="2"/>
  <c r="AY91" i="2"/>
  <c r="BC112" i="2"/>
  <c r="AY92" i="2"/>
  <c r="DN92" i="2" s="1"/>
  <c r="BB113" i="2"/>
  <c r="AY94" i="2"/>
  <c r="DN94" i="2" s="1"/>
  <c r="BT94" i="2"/>
  <c r="CP94" i="2" s="1"/>
  <c r="AA113" i="2"/>
  <c r="G95" i="2"/>
  <c r="DK95" i="2"/>
  <c r="BS95" i="2"/>
  <c r="AY95" i="2" s="1"/>
  <c r="AB103" i="2"/>
  <c r="AX103" i="2" s="1"/>
  <c r="BI116" i="2"/>
  <c r="BQ116" i="2"/>
  <c r="CX116" i="2"/>
  <c r="DF116" i="2"/>
  <c r="BB7" i="2"/>
  <c r="AY7" i="2" s="1"/>
  <c r="AB8" i="2"/>
  <c r="AX8" i="2" s="1"/>
  <c r="BK114" i="2"/>
  <c r="CT114" i="2"/>
  <c r="DB114" i="2"/>
  <c r="DJ114" i="2"/>
  <c r="BT11" i="2"/>
  <c r="CP11" i="2" s="1"/>
  <c r="CT13" i="2"/>
  <c r="BT14" i="2"/>
  <c r="CP14" i="2" s="1"/>
  <c r="CU14" i="2"/>
  <c r="CQ14" i="2" s="1"/>
  <c r="DO14" i="2" s="1"/>
  <c r="G17" i="2"/>
  <c r="DM17" i="2" s="1"/>
  <c r="BU18" i="2"/>
  <c r="J110" i="2"/>
  <c r="S110" i="2"/>
  <c r="AJ110" i="2"/>
  <c r="CE110" i="2"/>
  <c r="CX22" i="2"/>
  <c r="BG115" i="2"/>
  <c r="BG119" i="2" s="1"/>
  <c r="BG121" i="2" s="1"/>
  <c r="BO53" i="2"/>
  <c r="CY115" i="2"/>
  <c r="CY53" i="2"/>
  <c r="DG115" i="2"/>
  <c r="DG53" i="2"/>
  <c r="AR115" i="2"/>
  <c r="AR53" i="2"/>
  <c r="BN26" i="2"/>
  <c r="DN38" i="2"/>
  <c r="DN42" i="2"/>
  <c r="BT46" i="2"/>
  <c r="CP46" i="2" s="1"/>
  <c r="CT117" i="2"/>
  <c r="DB117" i="2"/>
  <c r="DB75" i="2"/>
  <c r="DJ75" i="2"/>
  <c r="DJ117" i="2"/>
  <c r="DK63" i="2"/>
  <c r="CQ63" i="2" s="1"/>
  <c r="BU63" i="2"/>
  <c r="DK73" i="2"/>
  <c r="CQ73" i="2" s="1"/>
  <c r="DO73" i="2" s="1"/>
  <c r="BS73" i="2"/>
  <c r="G73" i="2"/>
  <c r="BF120" i="2"/>
  <c r="BF90" i="2"/>
  <c r="BN120" i="2"/>
  <c r="BN90" i="2"/>
  <c r="CQ80" i="2"/>
  <c r="BT88" i="2"/>
  <c r="CP88" i="2" s="1"/>
  <c r="BI108" i="2"/>
  <c r="CU108" i="2"/>
  <c r="BD112" i="2"/>
  <c r="BL112" i="2"/>
  <c r="AY99" i="2"/>
  <c r="DN99" i="2" s="1"/>
  <c r="BJ116" i="2"/>
  <c r="BR116" i="2"/>
  <c r="CY116" i="2"/>
  <c r="CY22" i="2"/>
  <c r="DG116" i="2"/>
  <c r="DG22" i="2"/>
  <c r="DC114" i="2"/>
  <c r="CF110" i="2"/>
  <c r="CZ115" i="2"/>
  <c r="AY50" i="2"/>
  <c r="BJ117" i="2"/>
  <c r="BJ75" i="2"/>
  <c r="AB56" i="2"/>
  <c r="AX56" i="2" s="1"/>
  <c r="G60" i="2"/>
  <c r="DM60" i="2" s="1"/>
  <c r="DF60" i="2"/>
  <c r="CQ70" i="2"/>
  <c r="AY80" i="2"/>
  <c r="AB94" i="2"/>
  <c r="AX94" i="2" s="1"/>
  <c r="AE116" i="2"/>
  <c r="AE22" i="2"/>
  <c r="BK116" i="2"/>
  <c r="BK22" i="2"/>
  <c r="CR116" i="2"/>
  <c r="CZ116" i="2"/>
  <c r="CZ22" i="2"/>
  <c r="DH116" i="2"/>
  <c r="BE114" i="2"/>
  <c r="BM114" i="2"/>
  <c r="CV114" i="2"/>
  <c r="CV119" i="2" s="1"/>
  <c r="CV121" i="2" s="1"/>
  <c r="DD114" i="2"/>
  <c r="AB10" i="2"/>
  <c r="AX10" i="2" s="1"/>
  <c r="L110" i="2"/>
  <c r="U110" i="2"/>
  <c r="CR22" i="2"/>
  <c r="BI115" i="2"/>
  <c r="BI53" i="2"/>
  <c r="BI110" i="2" s="1"/>
  <c r="BQ115" i="2"/>
  <c r="BQ53" i="2"/>
  <c r="AW115" i="2"/>
  <c r="AC43" i="2"/>
  <c r="AC44" i="2"/>
  <c r="BA44" i="2"/>
  <c r="DN45" i="2"/>
  <c r="AB49" i="2"/>
  <c r="AX49" i="2" s="1"/>
  <c r="AY52" i="2"/>
  <c r="BN63" i="2"/>
  <c r="AY63" i="2" s="1"/>
  <c r="AC63" i="2"/>
  <c r="AB65" i="2"/>
  <c r="AX65" i="2" s="1"/>
  <c r="DN65" i="2"/>
  <c r="DO67" i="2"/>
  <c r="BT67" i="2"/>
  <c r="CP67" i="2" s="1"/>
  <c r="AD120" i="2"/>
  <c r="AD90" i="2"/>
  <c r="AD110" i="2" s="1"/>
  <c r="AZ76" i="2"/>
  <c r="AC76" i="2"/>
  <c r="CU120" i="2"/>
  <c r="CU90" i="2"/>
  <c r="DC120" i="2"/>
  <c r="DC90" i="2"/>
  <c r="AZ84" i="2"/>
  <c r="AC84" i="2"/>
  <c r="BC108" i="2"/>
  <c r="DE108" i="2"/>
  <c r="BT96" i="2"/>
  <c r="CP96" i="2" s="1"/>
  <c r="T110" i="2"/>
  <c r="BP115" i="2"/>
  <c r="DH115" i="2"/>
  <c r="AG115" i="2"/>
  <c r="BC27" i="2"/>
  <c r="AY27" i="2" s="1"/>
  <c r="DN27" i="2" s="1"/>
  <c r="AC32" i="2"/>
  <c r="BA32" i="2"/>
  <c r="AY32" i="2" s="1"/>
  <c r="AQ116" i="2"/>
  <c r="AQ119" i="2" s="1"/>
  <c r="AQ121" i="2" s="1"/>
  <c r="BD116" i="2"/>
  <c r="BL116" i="2"/>
  <c r="DA116" i="2"/>
  <c r="DI116" i="2"/>
  <c r="DI22" i="2"/>
  <c r="AF116" i="2"/>
  <c r="BF114" i="2"/>
  <c r="BW114" i="2"/>
  <c r="CW114" i="2"/>
  <c r="CW119" i="2" s="1"/>
  <c r="CW121" i="2" s="1"/>
  <c r="DE114" i="2"/>
  <c r="AG114" i="2"/>
  <c r="BT10" i="2"/>
  <c r="CP10" i="2" s="1"/>
  <c r="V110" i="2"/>
  <c r="BJ53" i="2"/>
  <c r="BR53" i="2"/>
  <c r="DB115" i="2"/>
  <c r="DB53" i="2"/>
  <c r="DJ115" i="2"/>
  <c r="DJ53" i="2"/>
  <c r="DO24" i="2"/>
  <c r="AY26" i="2"/>
  <c r="DN26" i="2" s="1"/>
  <c r="CQ27" i="2"/>
  <c r="BB37" i="2"/>
  <c r="AY37" i="2" s="1"/>
  <c r="DN37" i="2" s="1"/>
  <c r="CT38" i="2"/>
  <c r="CQ38" i="2" s="1"/>
  <c r="DO38" i="2" s="1"/>
  <c r="CQ42" i="2"/>
  <c r="DK46" i="2"/>
  <c r="G46" i="2"/>
  <c r="DM46" i="2" s="1"/>
  <c r="BS46" i="2"/>
  <c r="AY46" i="2" s="1"/>
  <c r="DN46" i="2" s="1"/>
  <c r="CQ48" i="2"/>
  <c r="AY51" i="2"/>
  <c r="BD117" i="2"/>
  <c r="BL117" i="2"/>
  <c r="BL75" i="2"/>
  <c r="AB55" i="2"/>
  <c r="AX55" i="2" s="1"/>
  <c r="AY61" i="2"/>
  <c r="DN61" i="2" s="1"/>
  <c r="BT64" i="2"/>
  <c r="CP64" i="2" s="1"/>
  <c r="AY72" i="2"/>
  <c r="DN72" i="2" s="1"/>
  <c r="BL90" i="2"/>
  <c r="AE120" i="2"/>
  <c r="AC81" i="2"/>
  <c r="BA81" i="2"/>
  <c r="CS83" i="2"/>
  <c r="CS120" i="2" s="1"/>
  <c r="BU83" i="2"/>
  <c r="BW120" i="2"/>
  <c r="DK85" i="2"/>
  <c r="CQ85" i="2" s="1"/>
  <c r="G85" i="2"/>
  <c r="DM85" i="2" s="1"/>
  <c r="BS85" i="2"/>
  <c r="K110" i="2"/>
  <c r="BH115" i="2"/>
  <c r="CR115" i="2"/>
  <c r="CV53" i="2"/>
  <c r="CV110" i="2" s="1"/>
  <c r="CQ26" i="2"/>
  <c r="DO26" i="2" s="1"/>
  <c r="AB34" i="2"/>
  <c r="AX34" i="2" s="1"/>
  <c r="DO42" i="2"/>
  <c r="BB117" i="2"/>
  <c r="BB75" i="2"/>
  <c r="BR117" i="2"/>
  <c r="BR75" i="2"/>
  <c r="BT55" i="2"/>
  <c r="CP55" i="2" s="1"/>
  <c r="BU65" i="2"/>
  <c r="CS65" i="2"/>
  <c r="AY68" i="2"/>
  <c r="AB70" i="2"/>
  <c r="AX70" i="2" s="1"/>
  <c r="AW116" i="2"/>
  <c r="BE116" i="2"/>
  <c r="BM4" i="2"/>
  <c r="DB116" i="2"/>
  <c r="DJ116" i="2"/>
  <c r="BX116" i="2"/>
  <c r="BG114" i="2"/>
  <c r="BP114" i="2"/>
  <c r="BP119" i="2" s="1"/>
  <c r="BP121" i="2" s="1"/>
  <c r="BO114" i="2"/>
  <c r="CX114" i="2"/>
  <c r="DF114" i="2"/>
  <c r="AF22" i="2"/>
  <c r="AN110" i="2"/>
  <c r="BQ22" i="2"/>
  <c r="DC115" i="2"/>
  <c r="BT25" i="2"/>
  <c r="CP25" i="2" s="1"/>
  <c r="CQ28" i="2"/>
  <c r="AY34" i="2"/>
  <c r="DN34" i="2" s="1"/>
  <c r="DN48" i="2"/>
  <c r="AB48" i="2"/>
  <c r="AX48" i="2" s="1"/>
  <c r="AA53" i="2"/>
  <c r="BP53" i="2"/>
  <c r="BE117" i="2"/>
  <c r="CQ55" i="2"/>
  <c r="DO55" i="2" s="1"/>
  <c r="BN60" i="2"/>
  <c r="AY70" i="2"/>
  <c r="DN70" i="2" s="1"/>
  <c r="BT74" i="2"/>
  <c r="CP74" i="2" s="1"/>
  <c r="BW75" i="2"/>
  <c r="CT75" i="2"/>
  <c r="BR90" i="2"/>
  <c r="CW120" i="2"/>
  <c r="DE90" i="2"/>
  <c r="CK120" i="2"/>
  <c r="CK90" i="2"/>
  <c r="CK110" i="2" s="1"/>
  <c r="DG78" i="2"/>
  <c r="DG90" i="2" s="1"/>
  <c r="CQ83" i="2"/>
  <c r="BE120" i="2"/>
  <c r="DO30" i="2"/>
  <c r="AC39" i="2"/>
  <c r="BB39" i="2"/>
  <c r="AY39" i="2" s="1"/>
  <c r="DN40" i="2"/>
  <c r="BT49" i="2"/>
  <c r="CP49" i="2" s="1"/>
  <c r="BI117" i="2"/>
  <c r="BI119" i="2" s="1"/>
  <c r="BI121" i="2" s="1"/>
  <c r="BQ117" i="2"/>
  <c r="BQ75" i="2"/>
  <c r="AY66" i="2"/>
  <c r="DN66" i="2" s="1"/>
  <c r="DO72" i="2"/>
  <c r="DB120" i="2"/>
  <c r="DB90" i="2"/>
  <c r="DJ120" i="2"/>
  <c r="DJ90" i="2"/>
  <c r="DK92" i="2"/>
  <c r="AA112" i="2"/>
  <c r="G92" i="2"/>
  <c r="CY108" i="2"/>
  <c r="DG112" i="2"/>
  <c r="BO113" i="2"/>
  <c r="AE108" i="2"/>
  <c r="BA103" i="2"/>
  <c r="AY103" i="2" s="1"/>
  <c r="DN103" i="2" s="1"/>
  <c r="CQ47" i="2"/>
  <c r="DO47" i="2" s="1"/>
  <c r="CQ49" i="2"/>
  <c r="DO49" i="2" s="1"/>
  <c r="CU117" i="2"/>
  <c r="CU75" i="2"/>
  <c r="BU57" i="2"/>
  <c r="DK61" i="2"/>
  <c r="G61" i="2"/>
  <c r="CQ71" i="2"/>
  <c r="DO71" i="2" s="1"/>
  <c r="DN73" i="2"/>
  <c r="DC75" i="2"/>
  <c r="BQ90" i="2"/>
  <c r="BO81" i="2"/>
  <c r="BO120" i="2" s="1"/>
  <c r="AS90" i="2"/>
  <c r="AS110" i="2" s="1"/>
  <c r="AS120" i="2"/>
  <c r="CR84" i="2"/>
  <c r="CQ84" i="2" s="1"/>
  <c r="BU84" i="2"/>
  <c r="CQ88" i="2"/>
  <c r="DO88" i="2" s="1"/>
  <c r="BD108" i="2"/>
  <c r="BL108" i="2"/>
  <c r="BG108" i="2"/>
  <c r="AP112" i="2"/>
  <c r="AP119" i="2" s="1"/>
  <c r="AP121" i="2" s="1"/>
  <c r="AP108" i="2"/>
  <c r="AP110" i="2" s="1"/>
  <c r="CQ96" i="2"/>
  <c r="DO96" i="2" s="1"/>
  <c r="CM118" i="2"/>
  <c r="BU118" i="2" s="1"/>
  <c r="CM108" i="2"/>
  <c r="CM110" i="2" s="1"/>
  <c r="BU101" i="2"/>
  <c r="DE120" i="2"/>
  <c r="CH112" i="2"/>
  <c r="DD93" i="2"/>
  <c r="CH108" i="2"/>
  <c r="CH110" i="2" s="1"/>
  <c r="BC113" i="2"/>
  <c r="CQ99" i="2"/>
  <c r="DO99" i="2" s="1"/>
  <c r="G118" i="2"/>
  <c r="DM118" i="2" s="1"/>
  <c r="DM101" i="2"/>
  <c r="AB104" i="2"/>
  <c r="AX104" i="2" s="1"/>
  <c r="DN104" i="2"/>
  <c r="H110" i="2"/>
  <c r="Y110" i="2"/>
  <c r="CG110" i="2"/>
  <c r="BE115" i="2"/>
  <c r="BM115" i="2"/>
  <c r="CV115" i="2"/>
  <c r="DD115" i="2"/>
  <c r="BT29" i="2"/>
  <c r="CP29" i="2" s="1"/>
  <c r="AA115" i="2"/>
  <c r="BS33" i="2"/>
  <c r="AY33" i="2" s="1"/>
  <c r="AB35" i="2"/>
  <c r="AX35" i="2" s="1"/>
  <c r="BM117" i="2"/>
  <c r="BS56" i="2"/>
  <c r="AY56" i="2" s="1"/>
  <c r="DN56" i="2" s="1"/>
  <c r="DF58" i="2"/>
  <c r="CQ58" i="2" s="1"/>
  <c r="DO58" i="2" s="1"/>
  <c r="DK60" i="2"/>
  <c r="BS60" i="2"/>
  <c r="CQ61" i="2"/>
  <c r="DO66" i="2"/>
  <c r="BC120" i="2"/>
  <c r="BC90" i="2"/>
  <c r="BK120" i="2"/>
  <c r="BK90" i="2"/>
  <c r="BS120" i="2"/>
  <c r="CX90" i="2"/>
  <c r="DF90" i="2"/>
  <c r="AB77" i="2"/>
  <c r="AX77" i="2" s="1"/>
  <c r="AB79" i="2"/>
  <c r="AX79" i="2" s="1"/>
  <c r="DM79" i="2"/>
  <c r="CQ81" i="2"/>
  <c r="DO81" i="2" s="1"/>
  <c r="CZ108" i="2"/>
  <c r="CU112" i="2"/>
  <c r="DB113" i="2"/>
  <c r="BT103" i="2"/>
  <c r="CP103" i="2" s="1"/>
  <c r="AM119" i="2"/>
  <c r="AM121" i="2" s="1"/>
  <c r="CO115" i="2"/>
  <c r="I53" i="2"/>
  <c r="BC117" i="2"/>
  <c r="DA117" i="2"/>
  <c r="DI117" i="2"/>
  <c r="AR117" i="2"/>
  <c r="CQ69" i="2"/>
  <c r="DO69" i="2" s="1"/>
  <c r="BC75" i="2"/>
  <c r="BD120" i="2"/>
  <c r="BL120" i="2"/>
  <c r="CV120" i="2"/>
  <c r="DD120" i="2"/>
  <c r="CR78" i="2"/>
  <c r="BU78" i="2"/>
  <c r="CQ82" i="2"/>
  <c r="DO82" i="2" s="1"/>
  <c r="G84" i="2"/>
  <c r="DM84" i="2" s="1"/>
  <c r="BS84" i="2"/>
  <c r="BJ108" i="2"/>
  <c r="CV108" i="2"/>
  <c r="CT112" i="2"/>
  <c r="DB112" i="2"/>
  <c r="DB119" i="2" s="1"/>
  <c r="BX108" i="2"/>
  <c r="BU93" i="2"/>
  <c r="BK113" i="2"/>
  <c r="BX112" i="2"/>
  <c r="CG119" i="2"/>
  <c r="CG121" i="2" s="1"/>
  <c r="G43" i="2"/>
  <c r="DM43" i="2" s="1"/>
  <c r="G49" i="2"/>
  <c r="DM49" i="2" s="1"/>
  <c r="CG53" i="2"/>
  <c r="CO53" i="2"/>
  <c r="BF117" i="2"/>
  <c r="BW117" i="2"/>
  <c r="CV117" i="2"/>
  <c r="CV75" i="2"/>
  <c r="DD117" i="2"/>
  <c r="DD75" i="2"/>
  <c r="V117" i="2"/>
  <c r="V75" i="2"/>
  <c r="DF57" i="2"/>
  <c r="S117" i="2"/>
  <c r="S119" i="2" s="1"/>
  <c r="S121" i="2" s="1"/>
  <c r="G59" i="2"/>
  <c r="DO61" i="2"/>
  <c r="BT71" i="2"/>
  <c r="CP71" i="2" s="1"/>
  <c r="BF75" i="2"/>
  <c r="CY120" i="2"/>
  <c r="BT77" i="2"/>
  <c r="CP77" i="2" s="1"/>
  <c r="AY82" i="2"/>
  <c r="H120" i="2"/>
  <c r="H90" i="2"/>
  <c r="CR86" i="2"/>
  <c r="CQ86" i="2" s="1"/>
  <c r="G86" i="2"/>
  <c r="G88" i="2"/>
  <c r="DM88" i="2" s="1"/>
  <c r="DK88" i="2"/>
  <c r="AF120" i="2"/>
  <c r="BB89" i="2"/>
  <c r="AY89" i="2" s="1"/>
  <c r="CY90" i="2"/>
  <c r="DG108" i="2"/>
  <c r="AG113" i="2"/>
  <c r="AG108" i="2"/>
  <c r="BF113" i="2"/>
  <c r="AI113" i="2"/>
  <c r="AC96" i="2"/>
  <c r="AI108" i="2"/>
  <c r="AI110" i="2" s="1"/>
  <c r="BE96" i="2"/>
  <c r="CH113" i="2"/>
  <c r="BU97" i="2"/>
  <c r="BT99" i="2"/>
  <c r="CP99" i="2" s="1"/>
  <c r="BU100" i="2"/>
  <c r="BW113" i="2"/>
  <c r="CS100" i="2"/>
  <c r="Y118" i="2"/>
  <c r="Y119" i="2" s="1"/>
  <c r="Y121" i="2" s="1"/>
  <c r="Y108" i="2"/>
  <c r="DI101" i="2"/>
  <c r="DI118" i="2" s="1"/>
  <c r="CN108" i="2"/>
  <c r="CN110" i="2" s="1"/>
  <c r="DJ101" i="2"/>
  <c r="DJ118" i="2" s="1"/>
  <c r="CQ102" i="2"/>
  <c r="DO102" i="2" s="1"/>
  <c r="AY104" i="2"/>
  <c r="BW108" i="2"/>
  <c r="O119" i="2"/>
  <c r="O121" i="2" s="1"/>
  <c r="AK121" i="2"/>
  <c r="BC49" i="2"/>
  <c r="BC115" i="2" s="1"/>
  <c r="CU49" i="2"/>
  <c r="BG117" i="2"/>
  <c r="BO116" i="2"/>
  <c r="CO117" i="2"/>
  <c r="CW117" i="2"/>
  <c r="DE117" i="2"/>
  <c r="BT62" i="2"/>
  <c r="CP62" i="2" s="1"/>
  <c r="BG75" i="2"/>
  <c r="CG75" i="2"/>
  <c r="DA75" i="2"/>
  <c r="BH120" i="2"/>
  <c r="CZ120" i="2"/>
  <c r="DO77" i="2"/>
  <c r="CZ90" i="2"/>
  <c r="AB91" i="2"/>
  <c r="AX91" i="2" s="1"/>
  <c r="CQ91" i="2"/>
  <c r="DH108" i="2"/>
  <c r="BF112" i="2"/>
  <c r="BF119" i="2" s="1"/>
  <c r="BF121" i="2" s="1"/>
  <c r="AW113" i="2"/>
  <c r="CR113" i="2"/>
  <c r="CQ94" i="2"/>
  <c r="DO94" i="2" s="1"/>
  <c r="CZ113" i="2"/>
  <c r="DH113" i="2"/>
  <c r="CJ113" i="2"/>
  <c r="DF100" i="2"/>
  <c r="AR116" i="2"/>
  <c r="AC106" i="2"/>
  <c r="BN106" i="2"/>
  <c r="CQ106" i="2"/>
  <c r="DO106" i="2" s="1"/>
  <c r="BF108" i="2"/>
  <c r="AM110" i="2"/>
  <c r="CA110" i="2"/>
  <c r="BJ115" i="2"/>
  <c r="BJ119" i="2" s="1"/>
  <c r="BJ121" i="2" s="1"/>
  <c r="BR115" i="2"/>
  <c r="CS115" i="2"/>
  <c r="DA115" i="2"/>
  <c r="DA119" i="2" s="1"/>
  <c r="DA121" i="2" s="1"/>
  <c r="DI115" i="2"/>
  <c r="BW115" i="2"/>
  <c r="BK43" i="2"/>
  <c r="BK115" i="2" s="1"/>
  <c r="AZ117" i="2"/>
  <c r="BH117" i="2"/>
  <c r="BH119" i="2" s="1"/>
  <c r="BH121" i="2" s="1"/>
  <c r="CX117" i="2"/>
  <c r="DF117" i="2"/>
  <c r="BK59" i="2"/>
  <c r="AY59" i="2" s="1"/>
  <c r="DN59" i="2" s="1"/>
  <c r="BS59" i="2"/>
  <c r="DC59" i="2"/>
  <c r="CQ59" i="2" s="1"/>
  <c r="DO59" i="2" s="1"/>
  <c r="AB67" i="2"/>
  <c r="AX67" i="2" s="1"/>
  <c r="BH75" i="2"/>
  <c r="BH110" i="2" s="1"/>
  <c r="BQ120" i="2"/>
  <c r="DI120" i="2"/>
  <c r="BW90" i="2"/>
  <c r="CO120" i="2"/>
  <c r="BU85" i="2"/>
  <c r="BA88" i="2"/>
  <c r="AY88" i="2" s="1"/>
  <c r="AC88" i="2"/>
  <c r="BD90" i="2"/>
  <c r="DD90" i="2"/>
  <c r="BO108" i="2"/>
  <c r="DA108" i="2"/>
  <c r="BO117" i="2"/>
  <c r="BO112" i="2"/>
  <c r="AB99" i="2"/>
  <c r="AX99" i="2" s="1"/>
  <c r="AV108" i="2"/>
  <c r="AV110" i="2" s="1"/>
  <c r="AV118" i="2"/>
  <c r="AV119" i="2" s="1"/>
  <c r="AV121" i="2" s="1"/>
  <c r="AC101" i="2"/>
  <c r="BR101" i="2"/>
  <c r="BR118" i="2" s="1"/>
  <c r="AY102" i="2"/>
  <c r="DN102" i="2" s="1"/>
  <c r="DO104" i="2"/>
  <c r="AR108" i="2"/>
  <c r="BJ120" i="2"/>
  <c r="DA120" i="2"/>
  <c r="BJ90" i="2"/>
  <c r="BD113" i="2"/>
  <c r="CT113" i="2"/>
  <c r="DJ113" i="2"/>
  <c r="DK107" i="2"/>
  <c r="DK114" i="2" s="1"/>
  <c r="AU119" i="2"/>
  <c r="AU121" i="2" s="1"/>
  <c r="AJ121" i="2"/>
  <c r="BM108" i="2"/>
  <c r="CW108" i="2"/>
  <c r="DN91" i="2"/>
  <c r="CR112" i="2"/>
  <c r="CZ112" i="2"/>
  <c r="DH112" i="2"/>
  <c r="CJ108" i="2"/>
  <c r="CJ112" i="2"/>
  <c r="DE113" i="2"/>
  <c r="CO113" i="2"/>
  <c r="BS97" i="2"/>
  <c r="AY97" i="2" s="1"/>
  <c r="AB98" i="2"/>
  <c r="AX98" i="2" s="1"/>
  <c r="BT105" i="2"/>
  <c r="CP105" i="2" s="1"/>
  <c r="AR114" i="2"/>
  <c r="BN107" i="2"/>
  <c r="AY107" i="2" s="1"/>
  <c r="DN107" i="2" s="1"/>
  <c r="H119" i="2"/>
  <c r="H121" i="2" s="1"/>
  <c r="P119" i="2"/>
  <c r="P121" i="2" s="1"/>
  <c r="CB119" i="2"/>
  <c r="CB121" i="2" s="1"/>
  <c r="DO91" i="2"/>
  <c r="AZ113" i="2"/>
  <c r="BH113" i="2"/>
  <c r="CX113" i="2"/>
  <c r="CX119" i="2" s="1"/>
  <c r="CX121" i="2" s="1"/>
  <c r="BG120" i="2"/>
  <c r="CX120" i="2"/>
  <c r="DF120" i="2"/>
  <c r="AA120" i="2"/>
  <c r="BS79" i="2"/>
  <c r="AY79" i="2" s="1"/>
  <c r="DN79" i="2" s="1"/>
  <c r="DK79" i="2"/>
  <c r="AA90" i="2"/>
  <c r="BG90" i="2"/>
  <c r="DJ112" i="2"/>
  <c r="AF108" i="2"/>
  <c r="AC93" i="2"/>
  <c r="BB93" i="2"/>
  <c r="BB112" i="2" s="1"/>
  <c r="BI113" i="2"/>
  <c r="BQ113" i="2"/>
  <c r="CY113" i="2"/>
  <c r="CY119" i="2" s="1"/>
  <c r="CY121" i="2" s="1"/>
  <c r="DG113" i="2"/>
  <c r="AC97" i="2"/>
  <c r="BL97" i="2"/>
  <c r="BL113" i="2" s="1"/>
  <c r="DK97" i="2"/>
  <c r="CQ97" i="2" s="1"/>
  <c r="DN105" i="2"/>
  <c r="J119" i="2"/>
  <c r="J121" i="2" s="1"/>
  <c r="R119" i="2"/>
  <c r="R121" i="2" s="1"/>
  <c r="AI119" i="2"/>
  <c r="AI121" i="2" s="1"/>
  <c r="DC112" i="2"/>
  <c r="M119" i="2"/>
  <c r="M121" i="2" s="1"/>
  <c r="U119" i="2"/>
  <c r="U121" i="2" s="1"/>
  <c r="AD119" i="2"/>
  <c r="AL121" i="2"/>
  <c r="CD119" i="2"/>
  <c r="CD121" i="2" s="1"/>
  <c r="AT121" i="2"/>
  <c r="BV119" i="2"/>
  <c r="CE119" i="2"/>
  <c r="CE121" i="2" s="1"/>
  <c r="I119" i="2"/>
  <c r="I121" i="2" s="1"/>
  <c r="Q119" i="2"/>
  <c r="Q121" i="2" s="1"/>
  <c r="Z119" i="2"/>
  <c r="Z121" i="2" s="1"/>
  <c r="AH119" i="2"/>
  <c r="AH121" i="2" s="1"/>
  <c r="DE110" i="1"/>
  <c r="CW110" i="1"/>
  <c r="BJ110" i="1"/>
  <c r="BO115" i="1"/>
  <c r="BO22" i="1"/>
  <c r="BX116" i="1"/>
  <c r="BU7" i="1"/>
  <c r="CT7" i="1"/>
  <c r="CQ7" i="1" s="1"/>
  <c r="BX22" i="1"/>
  <c r="G114" i="1"/>
  <c r="DM114" i="1" s="1"/>
  <c r="DM8" i="1"/>
  <c r="G12" i="1"/>
  <c r="G116" i="1" s="1"/>
  <c r="DM116" i="1" s="1"/>
  <c r="DK12" i="1"/>
  <c r="CQ12" i="1" s="1"/>
  <c r="DO12" i="1" s="1"/>
  <c r="BD115" i="1"/>
  <c r="BD53" i="1"/>
  <c r="BX115" i="1"/>
  <c r="BU23" i="1"/>
  <c r="CT23" i="1"/>
  <c r="BX53" i="1"/>
  <c r="BS47" i="1"/>
  <c r="BS53" i="1" s="1"/>
  <c r="AC47" i="1"/>
  <c r="AE117" i="1"/>
  <c r="AE75" i="1"/>
  <c r="AC54" i="1"/>
  <c r="BA54" i="1"/>
  <c r="BG116" i="1"/>
  <c r="BG22" i="1"/>
  <c r="BS12" i="1"/>
  <c r="AY12" i="1" s="1"/>
  <c r="CY115" i="1"/>
  <c r="CY53" i="1"/>
  <c r="DM34" i="1"/>
  <c r="BT34" i="1"/>
  <c r="CP34" i="1" s="1"/>
  <c r="CS9" i="1"/>
  <c r="CQ9" i="1" s="1"/>
  <c r="DO9" i="1" s="1"/>
  <c r="BA9" i="1"/>
  <c r="DM23" i="1"/>
  <c r="G115" i="1"/>
  <c r="DM115" i="1" s="1"/>
  <c r="BM53" i="1"/>
  <c r="AA115" i="1"/>
  <c r="DK33" i="1"/>
  <c r="BT33" i="1"/>
  <c r="CP33" i="1" s="1"/>
  <c r="AW117" i="1"/>
  <c r="AW75" i="1"/>
  <c r="BQ22" i="1"/>
  <c r="CU116" i="1"/>
  <c r="DC116" i="1"/>
  <c r="DC22" i="1"/>
  <c r="AY5" i="1"/>
  <c r="DI22" i="1"/>
  <c r="AB8" i="1"/>
  <c r="AX8" i="1" s="1"/>
  <c r="AB23" i="1"/>
  <c r="AX23" i="1" s="1"/>
  <c r="AB32" i="1"/>
  <c r="AX32" i="1" s="1"/>
  <c r="AY41" i="1"/>
  <c r="AB68" i="1"/>
  <c r="AX68" i="1" s="1"/>
  <c r="CV116" i="1"/>
  <c r="BR22" i="1"/>
  <c r="BY114" i="1"/>
  <c r="BY22" i="1"/>
  <c r="CQ84" i="1"/>
  <c r="CW116" i="1"/>
  <c r="AB13" i="1"/>
  <c r="AX13" i="1" s="1"/>
  <c r="AY23" i="1"/>
  <c r="BT14" i="1"/>
  <c r="CP14" i="1" s="1"/>
  <c r="L110" i="1"/>
  <c r="L122" i="1" s="1"/>
  <c r="DN23" i="1"/>
  <c r="AB27" i="1"/>
  <c r="AX27" i="1" s="1"/>
  <c r="BN27" i="1"/>
  <c r="AY28" i="1"/>
  <c r="DO30" i="1"/>
  <c r="CQ35" i="1"/>
  <c r="AB46" i="1"/>
  <c r="AX46" i="1" s="1"/>
  <c r="BA51" i="1"/>
  <c r="AY51" i="1" s="1"/>
  <c r="AC51" i="1"/>
  <c r="DG53" i="1"/>
  <c r="BD117" i="1"/>
  <c r="BD75" i="1"/>
  <c r="BL117" i="1"/>
  <c r="BL75" i="1"/>
  <c r="CX117" i="1"/>
  <c r="CX75" i="1"/>
  <c r="AR117" i="1"/>
  <c r="AR75" i="1"/>
  <c r="BT62" i="1"/>
  <c r="CP62" i="1" s="1"/>
  <c r="DO62" i="1"/>
  <c r="CU120" i="1"/>
  <c r="CU90" i="1"/>
  <c r="DC120" i="1"/>
  <c r="DC90" i="1"/>
  <c r="CR83" i="1"/>
  <c r="CQ83" i="1" s="1"/>
  <c r="BU83" i="1"/>
  <c r="CY112" i="1"/>
  <c r="AZ53" i="1"/>
  <c r="AY26" i="1"/>
  <c r="DN26" i="1" s="1"/>
  <c r="BT72" i="1"/>
  <c r="CP72" i="1" s="1"/>
  <c r="DO72" i="1"/>
  <c r="G74" i="1"/>
  <c r="BT74" i="1" s="1"/>
  <c r="CP74" i="1" s="1"/>
  <c r="BS74" i="1"/>
  <c r="AY74" i="1" s="1"/>
  <c r="DN74" i="1" s="1"/>
  <c r="DK74" i="1"/>
  <c r="CQ74" i="1" s="1"/>
  <c r="DO74" i="1" s="1"/>
  <c r="DM102" i="1"/>
  <c r="AB102" i="1"/>
  <c r="AX102" i="1" s="1"/>
  <c r="BT12" i="1"/>
  <c r="CP12" i="1" s="1"/>
  <c r="BE53" i="1"/>
  <c r="BT32" i="1"/>
  <c r="CP32" i="1" s="1"/>
  <c r="AA114" i="1"/>
  <c r="BS9" i="1"/>
  <c r="BS114" i="1" s="1"/>
  <c r="DO10" i="1"/>
  <c r="BU31" i="1"/>
  <c r="CS31" i="1"/>
  <c r="CQ31" i="1" s="1"/>
  <c r="DO46" i="1"/>
  <c r="BT46" i="1"/>
  <c r="CP46" i="1" s="1"/>
  <c r="BP114" i="1"/>
  <c r="BO114" i="1"/>
  <c r="BT11" i="1"/>
  <c r="CP11" i="1" s="1"/>
  <c r="DM11" i="1"/>
  <c r="BT15" i="1"/>
  <c r="CP15" i="1" s="1"/>
  <c r="BT17" i="1"/>
  <c r="CP17" i="1" s="1"/>
  <c r="CQ19" i="1"/>
  <c r="DO19" i="1" s="1"/>
  <c r="BU20" i="1"/>
  <c r="CS20" i="1"/>
  <c r="CQ20" i="1" s="1"/>
  <c r="AF53" i="1"/>
  <c r="AB31" i="1"/>
  <c r="AX31" i="1" s="1"/>
  <c r="AC37" i="1"/>
  <c r="BB37" i="1"/>
  <c r="AY45" i="1"/>
  <c r="G55" i="1"/>
  <c r="DM55" i="1" s="1"/>
  <c r="BS55" i="1"/>
  <c r="AY55" i="1" s="1"/>
  <c r="DN55" i="1" s="1"/>
  <c r="DK55" i="1"/>
  <c r="CQ55" i="1" s="1"/>
  <c r="DO55" i="1" s="1"/>
  <c r="DE75" i="1"/>
  <c r="CK120" i="1"/>
  <c r="BU78" i="1"/>
  <c r="CK90" i="1"/>
  <c r="CK110" i="1" s="1"/>
  <c r="DG78" i="1"/>
  <c r="AB94" i="1"/>
  <c r="AX94" i="1" s="1"/>
  <c r="CS8" i="1"/>
  <c r="BT21" i="1"/>
  <c r="CP21" i="1" s="1"/>
  <c r="T110" i="1"/>
  <c r="T122" i="1" s="1"/>
  <c r="DO26" i="1"/>
  <c r="BT26" i="1"/>
  <c r="CP26" i="1" s="1"/>
  <c r="AY27" i="1"/>
  <c r="DN27" i="1" s="1"/>
  <c r="CW117" i="1"/>
  <c r="AA75" i="1"/>
  <c r="BF120" i="1"/>
  <c r="BF90" i="1"/>
  <c r="BO82" i="1"/>
  <c r="BO120" i="1" s="1"/>
  <c r="AS90" i="1"/>
  <c r="AS110" i="1" s="1"/>
  <c r="AC82" i="1"/>
  <c r="BD108" i="1"/>
  <c r="AQ22" i="1"/>
  <c r="AQ110" i="1" s="1"/>
  <c r="BI114" i="1"/>
  <c r="AB14" i="1"/>
  <c r="AX14" i="1" s="1"/>
  <c r="I116" i="1"/>
  <c r="BA17" i="1"/>
  <c r="AY17" i="1" s="1"/>
  <c r="DN17" i="1" s="1"/>
  <c r="G17" i="1"/>
  <c r="DM17" i="1" s="1"/>
  <c r="BS20" i="1"/>
  <c r="AY20" i="1" s="1"/>
  <c r="AC20" i="1"/>
  <c r="U110" i="1"/>
  <c r="AM122" i="1"/>
  <c r="BI53" i="1"/>
  <c r="AW116" i="1"/>
  <c r="AW22" i="1"/>
  <c r="BE116" i="1"/>
  <c r="CI116" i="1"/>
  <c r="CI119" i="1" s="1"/>
  <c r="CI121" i="1" s="1"/>
  <c r="CI22" i="1"/>
  <c r="CI110" i="1" s="1"/>
  <c r="AC5" i="1"/>
  <c r="BT6" i="1"/>
  <c r="CP6" i="1" s="1"/>
  <c r="DN7" i="1"/>
  <c r="BB114" i="1"/>
  <c r="BJ114" i="1"/>
  <c r="BR114" i="1"/>
  <c r="CQ15" i="1"/>
  <c r="DO15" i="1" s="1"/>
  <c r="AB17" i="1"/>
  <c r="AX17" i="1" s="1"/>
  <c r="CS17" i="1"/>
  <c r="CQ17" i="1" s="1"/>
  <c r="DO17" i="1" s="1"/>
  <c r="CQ18" i="1"/>
  <c r="AE22" i="1"/>
  <c r="BJ115" i="1"/>
  <c r="BJ53" i="1"/>
  <c r="BR115" i="1"/>
  <c r="CW115" i="1"/>
  <c r="CW53" i="1"/>
  <c r="DE115" i="1"/>
  <c r="CQ30" i="1"/>
  <c r="AY44" i="1"/>
  <c r="DN44" i="1" s="1"/>
  <c r="BU47" i="1"/>
  <c r="DK47" i="1"/>
  <c r="DK115" i="1" s="1"/>
  <c r="BU48" i="1"/>
  <c r="CT48" i="1"/>
  <c r="CQ48" i="1" s="1"/>
  <c r="AA53" i="1"/>
  <c r="G75" i="1"/>
  <c r="DM75" i="1" s="1"/>
  <c r="DM54" i="1"/>
  <c r="BE117" i="1"/>
  <c r="BE75" i="1"/>
  <c r="BM117" i="1"/>
  <c r="BM75" i="1"/>
  <c r="AY76" i="1"/>
  <c r="CX90" i="1"/>
  <c r="AZ113" i="1"/>
  <c r="AP113" i="1"/>
  <c r="AC97" i="1"/>
  <c r="BL97" i="1"/>
  <c r="AZ116" i="1"/>
  <c r="AZ22" i="1"/>
  <c r="BH116" i="1"/>
  <c r="BH22" i="1"/>
  <c r="BH110" i="1" s="1"/>
  <c r="BP22" i="1"/>
  <c r="BP110" i="1" s="1"/>
  <c r="DB116" i="1"/>
  <c r="DB22" i="1"/>
  <c r="DB110" i="1" s="1"/>
  <c r="DJ116" i="1"/>
  <c r="DJ22" i="1"/>
  <c r="I114" i="1"/>
  <c r="I22" i="1"/>
  <c r="I110" i="1" s="1"/>
  <c r="BT9" i="1"/>
  <c r="CP9" i="1" s="1"/>
  <c r="CQ27" i="1"/>
  <c r="CQ41" i="1"/>
  <c r="AR53" i="1"/>
  <c r="BK113" i="1"/>
  <c r="BK108" i="1"/>
  <c r="R122" i="1"/>
  <c r="BY51" i="1"/>
  <c r="CU51" i="1" s="1"/>
  <c r="CU115" i="1" s="1"/>
  <c r="DD75" i="1"/>
  <c r="BX120" i="1"/>
  <c r="CT89" i="1"/>
  <c r="CT90" i="1" s="1"/>
  <c r="BU89" i="1"/>
  <c r="BX90" i="1"/>
  <c r="DG112" i="1"/>
  <c r="DG108" i="1"/>
  <c r="AR112" i="1"/>
  <c r="AR108" i="1"/>
  <c r="AA116" i="1"/>
  <c r="AA22" i="1"/>
  <c r="AA110" i="1" s="1"/>
  <c r="BS4" i="1"/>
  <c r="DD116" i="1"/>
  <c r="DM4" i="1"/>
  <c r="AC10" i="1"/>
  <c r="BA10" i="1"/>
  <c r="AY10" i="1" s="1"/>
  <c r="BT4" i="1"/>
  <c r="CP4" i="1" s="1"/>
  <c r="DE116" i="1"/>
  <c r="AZ114" i="1"/>
  <c r="CQ33" i="1"/>
  <c r="DO33" i="1" s="1"/>
  <c r="DO35" i="1"/>
  <c r="CS51" i="1"/>
  <c r="BA57" i="1"/>
  <c r="AY57" i="1" s="1"/>
  <c r="AC57" i="1"/>
  <c r="BN120" i="1"/>
  <c r="BN90" i="1"/>
  <c r="BB94" i="1"/>
  <c r="AF113" i="1"/>
  <c r="AF108" i="1"/>
  <c r="BW116" i="1"/>
  <c r="CS4" i="1"/>
  <c r="CX22" i="1"/>
  <c r="AY6" i="1"/>
  <c r="BQ114" i="1"/>
  <c r="BF116" i="1"/>
  <c r="BF22" i="1"/>
  <c r="CO116" i="1"/>
  <c r="CO22" i="1"/>
  <c r="AC6" i="1"/>
  <c r="CU9" i="1"/>
  <c r="CU114" i="1" s="1"/>
  <c r="DK9" i="1"/>
  <c r="AY11" i="1"/>
  <c r="DN11" i="1" s="1"/>
  <c r="AY15" i="1"/>
  <c r="W110" i="1"/>
  <c r="W122" i="1" s="1"/>
  <c r="CE110" i="1"/>
  <c r="CX115" i="1"/>
  <c r="CX53" i="1"/>
  <c r="DF115" i="1"/>
  <c r="BT24" i="1"/>
  <c r="CP24" i="1" s="1"/>
  <c r="BU37" i="1"/>
  <c r="BU42" i="1"/>
  <c r="DK42" i="1"/>
  <c r="CQ42" i="1" s="1"/>
  <c r="CO53" i="1"/>
  <c r="AY50" i="1"/>
  <c r="BF117" i="1"/>
  <c r="BF75" i="1"/>
  <c r="AC56" i="1"/>
  <c r="BS56" i="1"/>
  <c r="AY56" i="1" s="1"/>
  <c r="AB58" i="1"/>
  <c r="AX58" i="1" s="1"/>
  <c r="BT59" i="1"/>
  <c r="CP59" i="1" s="1"/>
  <c r="BT60" i="1"/>
  <c r="CP60" i="1" s="1"/>
  <c r="AB79" i="1"/>
  <c r="AX79" i="1" s="1"/>
  <c r="BT79" i="1"/>
  <c r="CP79" i="1" s="1"/>
  <c r="BU80" i="1"/>
  <c r="CR80" i="1"/>
  <c r="CQ80" i="1" s="1"/>
  <c r="BI116" i="1"/>
  <c r="DF116" i="1"/>
  <c r="BK114" i="1"/>
  <c r="DJ114" i="1"/>
  <c r="BF115" i="1"/>
  <c r="BF53" i="1"/>
  <c r="AB42" i="1"/>
  <c r="AX42" i="1" s="1"/>
  <c r="BS46" i="1"/>
  <c r="CQ52" i="1"/>
  <c r="BO116" i="1"/>
  <c r="DO67" i="1"/>
  <c r="BT67" i="1"/>
  <c r="CP67" i="1" s="1"/>
  <c r="DM77" i="1"/>
  <c r="AB77" i="1"/>
  <c r="AX77" i="1" s="1"/>
  <c r="CZ90" i="1"/>
  <c r="BO108" i="1"/>
  <c r="BG113" i="1"/>
  <c r="BG119" i="1" s="1"/>
  <c r="BG121" i="1" s="1"/>
  <c r="BO113" i="1"/>
  <c r="AC4" i="1"/>
  <c r="BJ116" i="1"/>
  <c r="BJ119" i="1" s="1"/>
  <c r="BJ121" i="1" s="1"/>
  <c r="BR116" i="1"/>
  <c r="CY116" i="1"/>
  <c r="DG116" i="1"/>
  <c r="BD114" i="1"/>
  <c r="BL114" i="1"/>
  <c r="DC114" i="1"/>
  <c r="DK114" i="1"/>
  <c r="AH110" i="1"/>
  <c r="AH122" i="1" s="1"/>
  <c r="CY22" i="1"/>
  <c r="BG115" i="1"/>
  <c r="CR115" i="1"/>
  <c r="CR53" i="1"/>
  <c r="DA115" i="1"/>
  <c r="DA53" i="1"/>
  <c r="DA110" i="1" s="1"/>
  <c r="DI115" i="1"/>
  <c r="DI53" i="1"/>
  <c r="AR115" i="1"/>
  <c r="AE115" i="1"/>
  <c r="BA29" i="1"/>
  <c r="BA31" i="1"/>
  <c r="AY31" i="1" s="1"/>
  <c r="DN31" i="1" s="1"/>
  <c r="AY32" i="1"/>
  <c r="DN32" i="1" s="1"/>
  <c r="BT35" i="1"/>
  <c r="CP35" i="1" s="1"/>
  <c r="DN35" i="1"/>
  <c r="AB38" i="1"/>
  <c r="AX38" i="1" s="1"/>
  <c r="BU38" i="1"/>
  <c r="CT38" i="1"/>
  <c r="CQ38" i="1" s="1"/>
  <c r="DF38" i="1"/>
  <c r="DF53" i="1" s="1"/>
  <c r="CQ49" i="1"/>
  <c r="DO49" i="1" s="1"/>
  <c r="K53" i="1"/>
  <c r="K110" i="1" s="1"/>
  <c r="K122" i="1" s="1"/>
  <c r="BH117" i="1"/>
  <c r="BH75" i="1"/>
  <c r="DI75" i="1"/>
  <c r="AO117" i="1"/>
  <c r="AO75" i="1"/>
  <c r="BK59" i="1"/>
  <c r="AY59" i="1" s="1"/>
  <c r="AC59" i="1"/>
  <c r="AY72" i="1"/>
  <c r="DN72" i="1" s="1"/>
  <c r="BO75" i="1"/>
  <c r="BK90" i="1"/>
  <c r="CX120" i="1"/>
  <c r="DF120" i="1"/>
  <c r="DF90" i="1"/>
  <c r="AZ80" i="1"/>
  <c r="AY80" i="1" s="1"/>
  <c r="AC80" i="1"/>
  <c r="DG82" i="1"/>
  <c r="CQ82" i="1" s="1"/>
  <c r="BU82" i="1"/>
  <c r="G90" i="1"/>
  <c r="DM90" i="1" s="1"/>
  <c r="CM118" i="1"/>
  <c r="CM119" i="1" s="1"/>
  <c r="CM121" i="1" s="1"/>
  <c r="BU101" i="1"/>
  <c r="CM108" i="1"/>
  <c r="CM110" i="1" s="1"/>
  <c r="BA103" i="1"/>
  <c r="AY103" i="1" s="1"/>
  <c r="AE108" i="1"/>
  <c r="AC103" i="1"/>
  <c r="BS63" i="1"/>
  <c r="AY63" i="1" s="1"/>
  <c r="DN63" i="1" s="1"/>
  <c r="AC65" i="1"/>
  <c r="BA65" i="1"/>
  <c r="AY65" i="1" s="1"/>
  <c r="AB70" i="1"/>
  <c r="AX70" i="1" s="1"/>
  <c r="CR108" i="1"/>
  <c r="CQ91" i="1"/>
  <c r="CZ108" i="1"/>
  <c r="DH108" i="1"/>
  <c r="DM98" i="1"/>
  <c r="CX116" i="1"/>
  <c r="DB114" i="1"/>
  <c r="CZ115" i="1"/>
  <c r="CZ53" i="1"/>
  <c r="BW115" i="1"/>
  <c r="BG117" i="1"/>
  <c r="BS59" i="1"/>
  <c r="G59" i="1"/>
  <c r="DM59" i="1" s="1"/>
  <c r="AY70" i="1"/>
  <c r="DN70" i="1" s="1"/>
  <c r="BR90" i="1"/>
  <c r="DM86" i="1"/>
  <c r="BG108" i="1"/>
  <c r="V112" i="1"/>
  <c r="DF93" i="1"/>
  <c r="DF112" i="1" s="1"/>
  <c r="V108" i="1"/>
  <c r="BN93" i="1"/>
  <c r="BN112" i="1" s="1"/>
  <c r="G93" i="1"/>
  <c r="DM93" i="1" s="1"/>
  <c r="AE116" i="1"/>
  <c r="BK116" i="1"/>
  <c r="CR116" i="1"/>
  <c r="CR22" i="1"/>
  <c r="CZ116" i="1"/>
  <c r="CZ22" i="1"/>
  <c r="DH116" i="1"/>
  <c r="DH22" i="1"/>
  <c r="AE114" i="1"/>
  <c r="BE114" i="1"/>
  <c r="BM114" i="1"/>
  <c r="CV114" i="1"/>
  <c r="DD114" i="1"/>
  <c r="BC9" i="1"/>
  <c r="BZ110" i="1"/>
  <c r="BZ122" i="1" s="1"/>
  <c r="AZ115" i="1"/>
  <c r="BH115" i="1"/>
  <c r="BP115" i="1"/>
  <c r="AY24" i="1"/>
  <c r="AY25" i="1"/>
  <c r="DN25" i="1" s="1"/>
  <c r="CQ25" i="1"/>
  <c r="DO25" i="1" s="1"/>
  <c r="CJ115" i="1"/>
  <c r="CJ53" i="1"/>
  <c r="DN28" i="1"/>
  <c r="CS29" i="1"/>
  <c r="CQ29" i="1" s="1"/>
  <c r="DO29" i="1" s="1"/>
  <c r="AY33" i="1"/>
  <c r="DN33" i="1" s="1"/>
  <c r="DO39" i="1"/>
  <c r="DM40" i="1"/>
  <c r="BW53" i="1"/>
  <c r="AZ117" i="1"/>
  <c r="CT117" i="1"/>
  <c r="CT75" i="1"/>
  <c r="DB117" i="1"/>
  <c r="DB75" i="1"/>
  <c r="DJ117" i="1"/>
  <c r="DJ75" i="1"/>
  <c r="DK56" i="1"/>
  <c r="CQ56" i="1" s="1"/>
  <c r="BU56" i="1"/>
  <c r="BT66" i="1"/>
  <c r="CP66" i="1" s="1"/>
  <c r="CQ71" i="1"/>
  <c r="DO71" i="1" s="1"/>
  <c r="G73" i="1"/>
  <c r="DM73" i="1" s="1"/>
  <c r="BV120" i="1"/>
  <c r="CR76" i="1"/>
  <c r="BU76" i="1"/>
  <c r="BV90" i="1"/>
  <c r="BV110" i="1" s="1"/>
  <c r="CY120" i="1"/>
  <c r="CY90" i="1"/>
  <c r="CV90" i="1"/>
  <c r="CV110" i="1" s="1"/>
  <c r="CV122" i="1" s="1"/>
  <c r="BU77" i="1"/>
  <c r="CR77" i="1"/>
  <c r="CQ77" i="1" s="1"/>
  <c r="BQ116" i="1"/>
  <c r="CT114" i="1"/>
  <c r="DH115" i="1"/>
  <c r="DH53" i="1"/>
  <c r="DO28" i="1"/>
  <c r="S115" i="1"/>
  <c r="S119" i="1" s="1"/>
  <c r="S121" i="1" s="1"/>
  <c r="DC43" i="1"/>
  <c r="CQ43" i="1" s="1"/>
  <c r="DO43" i="1" s="1"/>
  <c r="BT43" i="1"/>
  <c r="CP43" i="1" s="1"/>
  <c r="AQ116" i="1"/>
  <c r="AQ119" i="1" s="1"/>
  <c r="AQ121" i="1" s="1"/>
  <c r="BD116" i="1"/>
  <c r="BD22" i="1"/>
  <c r="BD110" i="1" s="1"/>
  <c r="BL116" i="1"/>
  <c r="BL22" i="1"/>
  <c r="DA116" i="1"/>
  <c r="DI116" i="1"/>
  <c r="AF116" i="1"/>
  <c r="AF22" i="1"/>
  <c r="BF114" i="1"/>
  <c r="BW114" i="1"/>
  <c r="CW114" i="1"/>
  <c r="DE114" i="1"/>
  <c r="J110" i="1"/>
  <c r="J122" i="1" s="1"/>
  <c r="S110" i="1"/>
  <c r="AJ110" i="1"/>
  <c r="BI22" i="1"/>
  <c r="CA110" i="1"/>
  <c r="CA122" i="1" s="1"/>
  <c r="BI115" i="1"/>
  <c r="BI119" i="1" s="1"/>
  <c r="BI121" i="1" s="1"/>
  <c r="BQ115" i="1"/>
  <c r="BA33" i="1"/>
  <c r="BN38" i="1"/>
  <c r="AY38" i="1" s="1"/>
  <c r="DN38" i="1" s="1"/>
  <c r="CQ45" i="1"/>
  <c r="DO45" i="1" s="1"/>
  <c r="AY49" i="1"/>
  <c r="DN49" i="1" s="1"/>
  <c r="BB117" i="1"/>
  <c r="CU117" i="1"/>
  <c r="CU75" i="1"/>
  <c r="DC117" i="1"/>
  <c r="DC75" i="1"/>
  <c r="CS57" i="1"/>
  <c r="CJ57" i="1"/>
  <c r="AC60" i="1"/>
  <c r="BN60" i="1"/>
  <c r="AY60" i="1" s="1"/>
  <c r="CQ61" i="1"/>
  <c r="DO61" i="1" s="1"/>
  <c r="BA69" i="1"/>
  <c r="AY69" i="1" s="1"/>
  <c r="AC69" i="1"/>
  <c r="AA120" i="1"/>
  <c r="AA90" i="1"/>
  <c r="BS79" i="1"/>
  <c r="BS120" i="1" s="1"/>
  <c r="BT84" i="1"/>
  <c r="CP84" i="1" s="1"/>
  <c r="BD112" i="1"/>
  <c r="BD119" i="1" s="1"/>
  <c r="BD121" i="1" s="1"/>
  <c r="BS97" i="1"/>
  <c r="G97" i="1"/>
  <c r="DM97" i="1" s="1"/>
  <c r="DK97" i="1"/>
  <c r="CQ97" i="1" s="1"/>
  <c r="DO97" i="1" s="1"/>
  <c r="DO104" i="1"/>
  <c r="BT104" i="1"/>
  <c r="CP104" i="1" s="1"/>
  <c r="K119" i="1"/>
  <c r="K121" i="1" s="1"/>
  <c r="BW117" i="1"/>
  <c r="CV117" i="1"/>
  <c r="CV119" i="1" s="1"/>
  <c r="CV121" i="1" s="1"/>
  <c r="DD117" i="1"/>
  <c r="CG117" i="1"/>
  <c r="CG75" i="1"/>
  <c r="BT65" i="1"/>
  <c r="CP65" i="1" s="1"/>
  <c r="AY71" i="1"/>
  <c r="DN71" i="1" s="1"/>
  <c r="BD120" i="1"/>
  <c r="BL120" i="1"/>
  <c r="CW120" i="1"/>
  <c r="DE120" i="1"/>
  <c r="DM91" i="1"/>
  <c r="AB91" i="1"/>
  <c r="AX91" i="1" s="1"/>
  <c r="CH112" i="1"/>
  <c r="CH119" i="1" s="1"/>
  <c r="CH121" i="1" s="1"/>
  <c r="CH108" i="1"/>
  <c r="CH110" i="1" s="1"/>
  <c r="CH122" i="1" s="1"/>
  <c r="DD93" i="1"/>
  <c r="DD112" i="1" s="1"/>
  <c r="CT95" i="1"/>
  <c r="BU95" i="1"/>
  <c r="AY104" i="1"/>
  <c r="DN104" i="1" s="1"/>
  <c r="AB105" i="1"/>
  <c r="AX105" i="1" s="1"/>
  <c r="DM105" i="1"/>
  <c r="P122" i="1"/>
  <c r="AN122" i="1"/>
  <c r="CB110" i="1"/>
  <c r="CB122" i="1" s="1"/>
  <c r="BC115" i="1"/>
  <c r="BK115" i="1"/>
  <c r="DB115" i="1"/>
  <c r="DJ115" i="1"/>
  <c r="AB28" i="1"/>
  <c r="AX28" i="1" s="1"/>
  <c r="BT28" i="1"/>
  <c r="CP28" i="1" s="1"/>
  <c r="BA30" i="1"/>
  <c r="AY30" i="1" s="1"/>
  <c r="DN30" i="1" s="1"/>
  <c r="AW115" i="1"/>
  <c r="G36" i="1"/>
  <c r="DM36" i="1" s="1"/>
  <c r="DH36" i="1"/>
  <c r="CQ36" i="1" s="1"/>
  <c r="DO36" i="1" s="1"/>
  <c r="V115" i="1"/>
  <c r="AC43" i="1"/>
  <c r="X53" i="1"/>
  <c r="X110" i="1" s="1"/>
  <c r="AA117" i="1"/>
  <c r="BI117" i="1"/>
  <c r="BI75" i="1"/>
  <c r="BQ117" i="1"/>
  <c r="BQ75" i="1"/>
  <c r="CY117" i="1"/>
  <c r="CY75" i="1"/>
  <c r="AB55" i="1"/>
  <c r="AX55" i="1" s="1"/>
  <c r="BT55" i="1"/>
  <c r="CP55" i="1" s="1"/>
  <c r="V117" i="1"/>
  <c r="V75" i="1"/>
  <c r="V110" i="1" s="1"/>
  <c r="BN58" i="1"/>
  <c r="AY58" i="1" s="1"/>
  <c r="DN58" i="1" s="1"/>
  <c r="DF60" i="1"/>
  <c r="CQ60" i="1" s="1"/>
  <c r="DO60" i="1" s="1"/>
  <c r="AC61" i="1"/>
  <c r="BT61" i="1"/>
  <c r="CP61" i="1" s="1"/>
  <c r="AB63" i="1"/>
  <c r="AX63" i="1" s="1"/>
  <c r="BA64" i="1"/>
  <c r="AY64" i="1" s="1"/>
  <c r="DN64" i="1" s="1"/>
  <c r="CQ65" i="1"/>
  <c r="DO65" i="1" s="1"/>
  <c r="BA68" i="1"/>
  <c r="AY68" i="1" s="1"/>
  <c r="DN68" i="1" s="1"/>
  <c r="BG120" i="1"/>
  <c r="BG90" i="1"/>
  <c r="CQ79" i="1"/>
  <c r="DO79" i="1" s="1"/>
  <c r="DG81" i="1"/>
  <c r="BU81" i="1"/>
  <c r="H120" i="1"/>
  <c r="H90" i="1"/>
  <c r="H110" i="1" s="1"/>
  <c r="H122" i="1" s="1"/>
  <c r="AZ86" i="1"/>
  <c r="AY86" i="1" s="1"/>
  <c r="AB87" i="1"/>
  <c r="AX87" i="1" s="1"/>
  <c r="AY91" i="1"/>
  <c r="AZ108" i="1"/>
  <c r="DB108" i="1"/>
  <c r="DJ108" i="1"/>
  <c r="BL115" i="1"/>
  <c r="AO53" i="1"/>
  <c r="AO110" i="1" s="1"/>
  <c r="AW53" i="1"/>
  <c r="BB75" i="1"/>
  <c r="BJ117" i="1"/>
  <c r="BJ75" i="1"/>
  <c r="BR117" i="1"/>
  <c r="BR75" i="1"/>
  <c r="CR117" i="1"/>
  <c r="CR75" i="1"/>
  <c r="CZ117" i="1"/>
  <c r="CZ75" i="1"/>
  <c r="DH117" i="1"/>
  <c r="DH75" i="1"/>
  <c r="DF58" i="1"/>
  <c r="CQ58" i="1" s="1"/>
  <c r="DO58" i="1" s="1"/>
  <c r="BA62" i="1"/>
  <c r="AY62" i="1" s="1"/>
  <c r="DN62" i="1" s="1"/>
  <c r="CQ66" i="1"/>
  <c r="DO66" i="1" s="1"/>
  <c r="DN73" i="1"/>
  <c r="BH120" i="1"/>
  <c r="BH90" i="1"/>
  <c r="BP90" i="1"/>
  <c r="AZ83" i="1"/>
  <c r="CO120" i="1"/>
  <c r="DK85" i="1"/>
  <c r="CQ85" i="1" s="1"/>
  <c r="CS87" i="1"/>
  <c r="CQ87" i="1" s="1"/>
  <c r="BU87" i="1"/>
  <c r="DE90" i="1"/>
  <c r="DC108" i="1"/>
  <c r="BQ113" i="1"/>
  <c r="AF115" i="1"/>
  <c r="BE115" i="1"/>
  <c r="BM115" i="1"/>
  <c r="CV115" i="1"/>
  <c r="DD115" i="1"/>
  <c r="AG115" i="1"/>
  <c r="I115" i="1"/>
  <c r="CO115" i="1"/>
  <c r="I53" i="1"/>
  <c r="DB53" i="1"/>
  <c r="DJ53" i="1"/>
  <c r="BC117" i="1"/>
  <c r="BC75" i="1"/>
  <c r="BK117" i="1"/>
  <c r="BS54" i="1"/>
  <c r="CS54" i="1"/>
  <c r="DA117" i="1"/>
  <c r="DI117" i="1"/>
  <c r="BS60" i="1"/>
  <c r="CO63" i="1"/>
  <c r="AY66" i="1"/>
  <c r="DN66" i="1" s="1"/>
  <c r="BT70" i="1"/>
  <c r="CP70" i="1" s="1"/>
  <c r="DO70" i="1"/>
  <c r="CQ73" i="1"/>
  <c r="DO73" i="1" s="1"/>
  <c r="CV75" i="1"/>
  <c r="DB90" i="1"/>
  <c r="AY79" i="1"/>
  <c r="DN79" i="1" s="1"/>
  <c r="CR86" i="1"/>
  <c r="CQ86" i="1" s="1"/>
  <c r="DO86" i="1" s="1"/>
  <c r="CS88" i="1"/>
  <c r="CQ88" i="1" s="1"/>
  <c r="DO88" i="1" s="1"/>
  <c r="DE112" i="1"/>
  <c r="DK99" i="1"/>
  <c r="BS99" i="1"/>
  <c r="AY99" i="1" s="1"/>
  <c r="DN99" i="1" s="1"/>
  <c r="G99" i="1"/>
  <c r="DM99" i="1" s="1"/>
  <c r="CJ116" i="1"/>
  <c r="BU106" i="1"/>
  <c r="DG117" i="1"/>
  <c r="AD120" i="1"/>
  <c r="BE120" i="1"/>
  <c r="DD120" i="1"/>
  <c r="BM108" i="1"/>
  <c r="AA108" i="1"/>
  <c r="AW108" i="1"/>
  <c r="AW112" i="1"/>
  <c r="BX112" i="1"/>
  <c r="BU112" i="1" s="1"/>
  <c r="BX108" i="1"/>
  <c r="CT99" i="1"/>
  <c r="CQ99" i="1" s="1"/>
  <c r="BU99" i="1"/>
  <c r="DF100" i="1"/>
  <c r="Y118" i="1"/>
  <c r="Y108" i="1"/>
  <c r="Y110" i="1" s="1"/>
  <c r="Y122" i="1" s="1"/>
  <c r="DI101" i="1"/>
  <c r="DI118" i="1" s="1"/>
  <c r="CQ118" i="1" s="1"/>
  <c r="G101" i="1"/>
  <c r="AD119" i="1"/>
  <c r="BI120" i="1"/>
  <c r="BQ120" i="1"/>
  <c r="BQ90" i="1"/>
  <c r="CZ120" i="1"/>
  <c r="DH120" i="1"/>
  <c r="DH90" i="1"/>
  <c r="BA88" i="1"/>
  <c r="AY88" i="1" s="1"/>
  <c r="AC88" i="1"/>
  <c r="BE90" i="1"/>
  <c r="BI108" i="1"/>
  <c r="BO117" i="1"/>
  <c r="BO112" i="1"/>
  <c r="CZ119" i="1"/>
  <c r="CZ121" i="1" s="1"/>
  <c r="DH112" i="1"/>
  <c r="DH119" i="1" s="1"/>
  <c r="DH121" i="1" s="1"/>
  <c r="AG108" i="1"/>
  <c r="AG113" i="1"/>
  <c r="BL113" i="1"/>
  <c r="CW113" i="1"/>
  <c r="CW119" i="1" s="1"/>
  <c r="CW121" i="1" s="1"/>
  <c r="DE113" i="1"/>
  <c r="DC113" i="1"/>
  <c r="CQ105" i="1"/>
  <c r="DO105" i="1" s="1"/>
  <c r="AB107" i="1"/>
  <c r="AX107" i="1" s="1"/>
  <c r="DG75" i="1"/>
  <c r="G120" i="1"/>
  <c r="DM120" i="1" s="1"/>
  <c r="BJ120" i="1"/>
  <c r="DA120" i="1"/>
  <c r="DI120" i="1"/>
  <c r="AS120" i="1"/>
  <c r="AE120" i="1"/>
  <c r="BA81" i="1"/>
  <c r="AY81" i="1" s="1"/>
  <c r="BS84" i="1"/>
  <c r="AY84" i="1" s="1"/>
  <c r="DN84" i="1" s="1"/>
  <c r="BS85" i="1"/>
  <c r="AY85" i="1" s="1"/>
  <c r="BJ108" i="1"/>
  <c r="CV108" i="1"/>
  <c r="DD108" i="1"/>
  <c r="DA119" i="1"/>
  <c r="DI112" i="1"/>
  <c r="BS93" i="1"/>
  <c r="BX113" i="1"/>
  <c r="CX113" i="1"/>
  <c r="CX119" i="1" s="1"/>
  <c r="CX121" i="1" s="1"/>
  <c r="BS96" i="1"/>
  <c r="AY96" i="1" s="1"/>
  <c r="G96" i="1"/>
  <c r="DM96" i="1" s="1"/>
  <c r="DK96" i="1"/>
  <c r="DK113" i="1" s="1"/>
  <c r="AB98" i="1"/>
  <c r="AX98" i="1" s="1"/>
  <c r="BT102" i="1"/>
  <c r="CP102" i="1" s="1"/>
  <c r="DN105" i="1"/>
  <c r="DE117" i="1"/>
  <c r="BC120" i="1"/>
  <c r="BK120" i="1"/>
  <c r="DB120" i="1"/>
  <c r="DJ120" i="1"/>
  <c r="BW120" i="1"/>
  <c r="BW90" i="1"/>
  <c r="AW90" i="1"/>
  <c r="BI90" i="1"/>
  <c r="DD90" i="1"/>
  <c r="BC108" i="1"/>
  <c r="CW108" i="1"/>
  <c r="DE108" i="1"/>
  <c r="AP112" i="1"/>
  <c r="AP119" i="1" s="1"/>
  <c r="AP121" i="1" s="1"/>
  <c r="AP108" i="1"/>
  <c r="AP110" i="1" s="1"/>
  <c r="AP122" i="1" s="1"/>
  <c r="AC93" i="1"/>
  <c r="BL93" i="1"/>
  <c r="BY108" i="1"/>
  <c r="BY113" i="1"/>
  <c r="CU94" i="1"/>
  <c r="CQ94" i="1" s="1"/>
  <c r="CY113" i="1"/>
  <c r="DG113" i="1"/>
  <c r="BQ101" i="1"/>
  <c r="BQ118" i="1" s="1"/>
  <c r="CQ103" i="1"/>
  <c r="CJ108" i="1"/>
  <c r="AI108" i="1"/>
  <c r="AI110" i="1" s="1"/>
  <c r="AC96" i="1"/>
  <c r="BE96" i="1"/>
  <c r="BE108" i="1" s="1"/>
  <c r="AB99" i="1"/>
  <c r="AX99" i="1" s="1"/>
  <c r="BV119" i="1"/>
  <c r="CT112" i="1"/>
  <c r="DB112" i="1"/>
  <c r="DJ112" i="1"/>
  <c r="BH113" i="1"/>
  <c r="BH119" i="1" s="1"/>
  <c r="BH121" i="1" s="1"/>
  <c r="AA113" i="1"/>
  <c r="BS95" i="1"/>
  <c r="AY95" i="1" s="1"/>
  <c r="DN95" i="1" s="1"/>
  <c r="BS98" i="1"/>
  <c r="AY98" i="1" s="1"/>
  <c r="DN98" i="1" s="1"/>
  <c r="BB99" i="1"/>
  <c r="BB108" i="1" s="1"/>
  <c r="AY105" i="1"/>
  <c r="CQ106" i="1"/>
  <c r="AR114" i="1"/>
  <c r="BN107" i="1"/>
  <c r="BN114" i="1" s="1"/>
  <c r="CL119" i="1"/>
  <c r="CL121" i="1" s="1"/>
  <c r="CL122" i="1" s="1"/>
  <c r="BF108" i="1"/>
  <c r="AA112" i="1"/>
  <c r="G92" i="1"/>
  <c r="BT92" i="1" s="1"/>
  <c r="CP92" i="1" s="1"/>
  <c r="BC112" i="1"/>
  <c r="BK112" i="1"/>
  <c r="BS92" i="1"/>
  <c r="DC112" i="1"/>
  <c r="DK92" i="1"/>
  <c r="BI113" i="1"/>
  <c r="DA113" i="1"/>
  <c r="DI113" i="1"/>
  <c r="O119" i="1"/>
  <c r="O121" i="1" s="1"/>
  <c r="O122" i="1" s="1"/>
  <c r="Y119" i="1"/>
  <c r="Y121" i="1" s="1"/>
  <c r="AH121" i="1"/>
  <c r="CR113" i="1"/>
  <c r="CZ113" i="1"/>
  <c r="DH113" i="1"/>
  <c r="DF95" i="1"/>
  <c r="BA100" i="1"/>
  <c r="BA102" i="1"/>
  <c r="AY102" i="1" s="1"/>
  <c r="DN102" i="1" s="1"/>
  <c r="M119" i="1"/>
  <c r="M121" i="1" s="1"/>
  <c r="M122" i="1" s="1"/>
  <c r="U119" i="1"/>
  <c r="U121" i="1" s="1"/>
  <c r="AM119" i="1"/>
  <c r="AM121" i="1" s="1"/>
  <c r="BU94" i="1"/>
  <c r="AC101" i="1"/>
  <c r="H121" i="1"/>
  <c r="BF113" i="1"/>
  <c r="BF119" i="1" s="1"/>
  <c r="BF121" i="1" s="1"/>
  <c r="CV113" i="1"/>
  <c r="DD113" i="1"/>
  <c r="BU100" i="1"/>
  <c r="AI119" i="1"/>
  <c r="AI121" i="1" s="1"/>
  <c r="R119" i="1"/>
  <c r="R121" i="1" s="1"/>
  <c r="AJ119" i="1"/>
  <c r="AJ121" i="1" s="1"/>
  <c r="AT119" i="1"/>
  <c r="AT121" i="1" s="1"/>
  <c r="AT122" i="1" s="1"/>
  <c r="CE119" i="1"/>
  <c r="CE121" i="1" s="1"/>
  <c r="N119" i="1"/>
  <c r="N121" i="1" s="1"/>
  <c r="N122" i="1" s="1"/>
  <c r="BU118" i="1"/>
  <c r="CG119" i="1"/>
  <c r="CG121" i="1" s="1"/>
  <c r="DK53" i="2" l="1"/>
  <c r="BB116" i="1"/>
  <c r="DN51" i="2"/>
  <c r="DO52" i="1"/>
  <c r="AY106" i="1"/>
  <c r="DN106" i="1" s="1"/>
  <c r="AY13" i="1"/>
  <c r="DN13" i="1" s="1"/>
  <c r="DO19" i="2"/>
  <c r="DN82" i="2"/>
  <c r="DN33" i="2"/>
  <c r="DN41" i="1"/>
  <c r="DN12" i="1"/>
  <c r="DN41" i="2"/>
  <c r="DN81" i="1"/>
  <c r="DN86" i="1"/>
  <c r="DO80" i="2"/>
  <c r="CK121" i="2"/>
  <c r="DO18" i="1"/>
  <c r="AU119" i="1"/>
  <c r="AU121" i="1" s="1"/>
  <c r="DK54" i="1"/>
  <c r="CQ54" i="1" s="1"/>
  <c r="DO54" i="1" s="1"/>
  <c r="AY85" i="2"/>
  <c r="DN85" i="2" s="1"/>
  <c r="DN52" i="2"/>
  <c r="DN24" i="1"/>
  <c r="AC108" i="2"/>
  <c r="CQ78" i="2"/>
  <c r="DO78" i="2" s="1"/>
  <c r="DO68" i="1"/>
  <c r="BK53" i="1"/>
  <c r="CQ47" i="1"/>
  <c r="CQ118" i="2"/>
  <c r="DO98" i="1"/>
  <c r="DN58" i="2"/>
  <c r="DO87" i="2"/>
  <c r="BC116" i="2"/>
  <c r="DO16" i="2"/>
  <c r="DN20" i="2"/>
  <c r="BR108" i="1"/>
  <c r="BR110" i="1" s="1"/>
  <c r="CQ100" i="1"/>
  <c r="DO100" i="1" s="1"/>
  <c r="AB58" i="2"/>
  <c r="AX58" i="2" s="1"/>
  <c r="BB90" i="1"/>
  <c r="DN78" i="1"/>
  <c r="DN80" i="2"/>
  <c r="AC114" i="1"/>
  <c r="AB114" i="1" s="1"/>
  <c r="AX114" i="1" s="1"/>
  <c r="BB120" i="1"/>
  <c r="AY83" i="1"/>
  <c r="DN83" i="1" s="1"/>
  <c r="DN50" i="1"/>
  <c r="DN78" i="2"/>
  <c r="AY100" i="1"/>
  <c r="DN100" i="1" s="1"/>
  <c r="DO103" i="1"/>
  <c r="BW119" i="1"/>
  <c r="BW121" i="1" s="1"/>
  <c r="DO84" i="1"/>
  <c r="AB78" i="2"/>
  <c r="AX78" i="2" s="1"/>
  <c r="CJ110" i="2"/>
  <c r="DJ108" i="2"/>
  <c r="DJ110" i="2" s="1"/>
  <c r="DN31" i="2"/>
  <c r="AY118" i="1"/>
  <c r="DN118" i="1" s="1"/>
  <c r="DK115" i="2"/>
  <c r="DJ119" i="2"/>
  <c r="DJ121" i="2" s="1"/>
  <c r="AY96" i="2"/>
  <c r="AF110" i="2"/>
  <c r="AY9" i="2"/>
  <c r="DN9" i="2" s="1"/>
  <c r="AS121" i="1"/>
  <c r="AS122" i="1" s="1"/>
  <c r="AD121" i="1"/>
  <c r="AD122" i="1" s="1"/>
  <c r="BC116" i="1"/>
  <c r="CQ51" i="1"/>
  <c r="DN95" i="2"/>
  <c r="BQ119" i="2"/>
  <c r="BQ121" i="2" s="1"/>
  <c r="BO90" i="2"/>
  <c r="BO110" i="2" s="1"/>
  <c r="BR119" i="2"/>
  <c r="BR121" i="2" s="1"/>
  <c r="AY81" i="2"/>
  <c r="DN81" i="2" s="1"/>
  <c r="DK116" i="1"/>
  <c r="DF108" i="2"/>
  <c r="BA108" i="2"/>
  <c r="BK53" i="2"/>
  <c r="BK110" i="2" s="1"/>
  <c r="CQ5" i="1"/>
  <c r="DO5" i="1" s="1"/>
  <c r="BB115" i="1"/>
  <c r="CN122" i="1"/>
  <c r="AZ90" i="1"/>
  <c r="AZ110" i="1" s="1"/>
  <c r="DO41" i="1"/>
  <c r="DN89" i="2"/>
  <c r="BC22" i="1"/>
  <c r="BC110" i="1" s="1"/>
  <c r="AY107" i="1"/>
  <c r="DN107" i="1" s="1"/>
  <c r="AY93" i="1"/>
  <c r="DN89" i="1"/>
  <c r="DO85" i="1"/>
  <c r="BV121" i="1"/>
  <c r="BV122" i="1" s="1"/>
  <c r="BR108" i="2"/>
  <c r="BR110" i="2" s="1"/>
  <c r="BQ108" i="2"/>
  <c r="BQ110" i="2" s="1"/>
  <c r="AS121" i="2"/>
  <c r="DN14" i="1"/>
  <c r="DN52" i="1"/>
  <c r="DN13" i="2"/>
  <c r="BV121" i="2"/>
  <c r="AY118" i="2"/>
  <c r="AY18" i="1"/>
  <c r="DN18" i="1" s="1"/>
  <c r="BQ119" i="1"/>
  <c r="BQ121" i="1" s="1"/>
  <c r="AD121" i="2"/>
  <c r="BB120" i="2"/>
  <c r="AG110" i="2"/>
  <c r="DN68" i="2"/>
  <c r="AO110" i="2"/>
  <c r="CO110" i="2"/>
  <c r="CS117" i="2"/>
  <c r="AB78" i="1"/>
  <c r="AX78" i="1" s="1"/>
  <c r="AY97" i="1"/>
  <c r="DN97" i="1" s="1"/>
  <c r="BR119" i="1"/>
  <c r="BR121" i="1" s="1"/>
  <c r="DG120" i="1"/>
  <c r="DO50" i="2"/>
  <c r="BC114" i="2"/>
  <c r="CR119" i="1"/>
  <c r="BA113" i="1"/>
  <c r="CS113" i="1"/>
  <c r="AC115" i="1"/>
  <c r="AB115" i="1" s="1"/>
  <c r="AX115" i="1" s="1"/>
  <c r="AR110" i="1"/>
  <c r="AY47" i="1"/>
  <c r="DF113" i="2"/>
  <c r="DF119" i="2" s="1"/>
  <c r="DF121" i="2" s="1"/>
  <c r="BB90" i="2"/>
  <c r="DN18" i="2"/>
  <c r="AE110" i="2"/>
  <c r="CO119" i="2"/>
  <c r="CO121" i="2" s="1"/>
  <c r="AY100" i="2"/>
  <c r="DN100" i="2" s="1"/>
  <c r="DO5" i="2"/>
  <c r="BU113" i="1"/>
  <c r="AR119" i="2"/>
  <c r="AR121" i="2" s="1"/>
  <c r="AC116" i="2"/>
  <c r="BW110" i="1"/>
  <c r="BU22" i="1"/>
  <c r="BT22" i="1" s="1"/>
  <c r="CP22" i="1" s="1"/>
  <c r="BU51" i="1"/>
  <c r="BA120" i="2"/>
  <c r="CS108" i="2"/>
  <c r="CT120" i="2"/>
  <c r="DN50" i="2"/>
  <c r="AZ120" i="1"/>
  <c r="BM119" i="1"/>
  <c r="BM121" i="1" s="1"/>
  <c r="AG119" i="1"/>
  <c r="AG121" i="1" s="1"/>
  <c r="BA120" i="1"/>
  <c r="BO90" i="1"/>
  <c r="BO110" i="1" s="1"/>
  <c r="AY82" i="1"/>
  <c r="AY90" i="1" s="1"/>
  <c r="DN15" i="1"/>
  <c r="DQ15" i="1" s="1"/>
  <c r="AC113" i="1"/>
  <c r="AE119" i="1"/>
  <c r="AE121" i="1" s="1"/>
  <c r="CK121" i="1"/>
  <c r="CK122" i="1" s="1"/>
  <c r="DO20" i="2"/>
  <c r="DN12" i="2"/>
  <c r="AC114" i="2"/>
  <c r="AB114" i="2" s="1"/>
  <c r="AX114" i="2" s="1"/>
  <c r="DF113" i="1"/>
  <c r="AC117" i="1"/>
  <c r="BM110" i="1"/>
  <c r="AC118" i="2"/>
  <c r="DO86" i="2"/>
  <c r="AY101" i="2"/>
  <c r="DN101" i="2" s="1"/>
  <c r="AV122" i="1"/>
  <c r="CU115" i="2"/>
  <c r="CU119" i="2" s="1"/>
  <c r="CU121" i="2" s="1"/>
  <c r="CQ51" i="2"/>
  <c r="DO16" i="1"/>
  <c r="AC113" i="2"/>
  <c r="CQ101" i="2"/>
  <c r="CT22" i="2"/>
  <c r="DK113" i="2"/>
  <c r="DN57" i="2"/>
  <c r="CQ89" i="2"/>
  <c r="DO89" i="2" s="1"/>
  <c r="BU108" i="1"/>
  <c r="BT108" i="1" s="1"/>
  <c r="CP108" i="1" s="1"/>
  <c r="AU122" i="1"/>
  <c r="CS90" i="1"/>
  <c r="AG110" i="1"/>
  <c r="AF119" i="1"/>
  <c r="AF121" i="1" s="1"/>
  <c r="CQ78" i="1"/>
  <c r="CM122" i="1"/>
  <c r="BY53" i="1"/>
  <c r="BY110" i="1" s="1"/>
  <c r="BU116" i="1"/>
  <c r="BT116" i="1" s="1"/>
  <c r="CP116" i="1" s="1"/>
  <c r="DD110" i="1"/>
  <c r="AC53" i="1"/>
  <c r="AB53" i="1" s="1"/>
  <c r="AX53" i="1" s="1"/>
  <c r="DK53" i="1"/>
  <c r="CU53" i="1"/>
  <c r="BS53" i="2"/>
  <c r="BS115" i="2"/>
  <c r="DO48" i="2"/>
  <c r="BC22" i="2"/>
  <c r="BU116" i="2"/>
  <c r="DN19" i="2"/>
  <c r="DN42" i="1"/>
  <c r="AR119" i="1"/>
  <c r="AR121" i="1" s="1"/>
  <c r="BT89" i="2"/>
  <c r="CP89" i="2" s="1"/>
  <c r="AW119" i="1"/>
  <c r="AW121" i="1" s="1"/>
  <c r="BO119" i="2"/>
  <c r="BO121" i="2" s="1"/>
  <c r="AW119" i="2"/>
  <c r="AW121" i="2" s="1"/>
  <c r="BY115" i="2"/>
  <c r="BU115" i="2" s="1"/>
  <c r="BT20" i="2"/>
  <c r="CP20" i="2" s="1"/>
  <c r="DK108" i="1"/>
  <c r="AC108" i="1"/>
  <c r="AB108" i="1" s="1"/>
  <c r="AX108" i="1" s="1"/>
  <c r="CS120" i="1"/>
  <c r="CG110" i="1"/>
  <c r="CG122" i="1" s="1"/>
  <c r="AY46" i="1"/>
  <c r="DN46" i="1" s="1"/>
  <c r="BB53" i="1"/>
  <c r="DF75" i="2"/>
  <c r="BB116" i="2"/>
  <c r="BA53" i="2"/>
  <c r="BX110" i="2"/>
  <c r="AW110" i="2"/>
  <c r="DO12" i="2"/>
  <c r="DG90" i="1"/>
  <c r="DG110" i="1" s="1"/>
  <c r="DK120" i="2"/>
  <c r="BY53" i="2"/>
  <c r="BY110" i="2" s="1"/>
  <c r="DO98" i="2"/>
  <c r="BU117" i="2"/>
  <c r="DN85" i="1"/>
  <c r="CO75" i="1"/>
  <c r="CO110" i="1" s="1"/>
  <c r="CQ81" i="1"/>
  <c r="AB34" i="1"/>
  <c r="AX34" i="1" s="1"/>
  <c r="CQ96" i="1"/>
  <c r="DO96" i="1" s="1"/>
  <c r="DI119" i="2"/>
  <c r="DI121" i="2" s="1"/>
  <c r="CU53" i="2"/>
  <c r="CU110" i="2" s="1"/>
  <c r="DG120" i="2"/>
  <c r="CS75" i="2"/>
  <c r="BU51" i="2"/>
  <c r="BU53" i="2" s="1"/>
  <c r="AR110" i="2"/>
  <c r="BU120" i="2"/>
  <c r="BT5" i="2"/>
  <c r="CP5" i="2" s="1"/>
  <c r="CS90" i="2"/>
  <c r="DO32" i="1"/>
  <c r="DO27" i="1"/>
  <c r="BE113" i="1"/>
  <c r="BE119" i="1" s="1"/>
  <c r="BE121" i="1" s="1"/>
  <c r="BU114" i="1"/>
  <c r="BT114" i="1" s="1"/>
  <c r="CP114" i="1" s="1"/>
  <c r="AO119" i="1"/>
  <c r="AO121" i="1" s="1"/>
  <c r="AO122" i="1" s="1"/>
  <c r="BA53" i="1"/>
  <c r="DN45" i="1"/>
  <c r="CJ119" i="2"/>
  <c r="CJ121" i="2" s="1"/>
  <c r="CQ93" i="2"/>
  <c r="DO93" i="2" s="1"/>
  <c r="AY60" i="2"/>
  <c r="DN60" i="2" s="1"/>
  <c r="AG119" i="2"/>
  <c r="AG121" i="2" s="1"/>
  <c r="CT113" i="1"/>
  <c r="BN75" i="1"/>
  <c r="BN117" i="1"/>
  <c r="CU22" i="1"/>
  <c r="AC116" i="1"/>
  <c r="AB116" i="1" s="1"/>
  <c r="AX116" i="1" s="1"/>
  <c r="BA22" i="1"/>
  <c r="AY112" i="2"/>
  <c r="BN108" i="2"/>
  <c r="BU90" i="2"/>
  <c r="BT90" i="2" s="1"/>
  <c r="CP90" i="2" s="1"/>
  <c r="BU114" i="2"/>
  <c r="BA115" i="2"/>
  <c r="AF119" i="2"/>
  <c r="AF121" i="2" s="1"/>
  <c r="CS53" i="2"/>
  <c r="BA116" i="2"/>
  <c r="DN19" i="1"/>
  <c r="DE119" i="2"/>
  <c r="DE121" i="2" s="1"/>
  <c r="DO118" i="2"/>
  <c r="BT118" i="2"/>
  <c r="CP118" i="2" s="1"/>
  <c r="CQ107" i="2"/>
  <c r="DO107" i="2" s="1"/>
  <c r="BT97" i="2"/>
  <c r="CP97" i="2" s="1"/>
  <c r="DO97" i="2"/>
  <c r="BT93" i="2"/>
  <c r="CP93" i="2" s="1"/>
  <c r="BT101" i="2"/>
  <c r="CP101" i="2" s="1"/>
  <c r="DO101" i="2"/>
  <c r="BT57" i="2"/>
  <c r="CP57" i="2" s="1"/>
  <c r="AB39" i="2"/>
  <c r="AX39" i="2" s="1"/>
  <c r="DN39" i="2"/>
  <c r="AB32" i="2"/>
  <c r="AX32" i="2" s="1"/>
  <c r="DN32" i="2"/>
  <c r="CQ57" i="2"/>
  <c r="DO57" i="2" s="1"/>
  <c r="AB64" i="2"/>
  <c r="AX64" i="2" s="1"/>
  <c r="DN64" i="2"/>
  <c r="AC53" i="2"/>
  <c r="AB23" i="2"/>
  <c r="AX23" i="2" s="1"/>
  <c r="BS116" i="2"/>
  <c r="BS22" i="2"/>
  <c r="DC110" i="2"/>
  <c r="AB54" i="2"/>
  <c r="AX54" i="2" s="1"/>
  <c r="AC75" i="2"/>
  <c r="CQ13" i="2"/>
  <c r="DO13" i="2" s="1"/>
  <c r="CM119" i="2"/>
  <c r="CM121" i="2" s="1"/>
  <c r="CS113" i="2"/>
  <c r="CQ95" i="2"/>
  <c r="DO95" i="2" s="1"/>
  <c r="BT59" i="2"/>
  <c r="CP59" i="2" s="1"/>
  <c r="DM59" i="2"/>
  <c r="BK117" i="2"/>
  <c r="BK119" i="2" s="1"/>
  <c r="BK121" i="2" s="1"/>
  <c r="BS90" i="2"/>
  <c r="CH119" i="2"/>
  <c r="CH121" i="2" s="1"/>
  <c r="BA90" i="2"/>
  <c r="DC117" i="2"/>
  <c r="G112" i="2"/>
  <c r="DM92" i="2"/>
  <c r="AB92" i="2"/>
  <c r="AX92" i="2" s="1"/>
  <c r="BT92" i="2"/>
  <c r="CP92" i="2" s="1"/>
  <c r="AY43" i="2"/>
  <c r="DN43" i="2" s="1"/>
  <c r="AB81" i="2"/>
  <c r="AX81" i="2" s="1"/>
  <c r="AY49" i="2"/>
  <c r="DN49" i="2" s="1"/>
  <c r="BS108" i="2"/>
  <c r="BK75" i="2"/>
  <c r="CQ76" i="2"/>
  <c r="CR120" i="2"/>
  <c r="CR90" i="2"/>
  <c r="CR110" i="2" s="1"/>
  <c r="DN47" i="2"/>
  <c r="AB47" i="2"/>
  <c r="AX47" i="2" s="1"/>
  <c r="BB115" i="2"/>
  <c r="BB53" i="2"/>
  <c r="AY23" i="2"/>
  <c r="AB59" i="2"/>
  <c r="AX59" i="2" s="1"/>
  <c r="BA114" i="2"/>
  <c r="AC117" i="2"/>
  <c r="AB83" i="2"/>
  <c r="AX83" i="2" s="1"/>
  <c r="DN83" i="2"/>
  <c r="AC112" i="2"/>
  <c r="AB88" i="2"/>
  <c r="AX88" i="2" s="1"/>
  <c r="DN88" i="2"/>
  <c r="AA119" i="2"/>
  <c r="AA121" i="2" s="1"/>
  <c r="BN75" i="2"/>
  <c r="DE116" i="2"/>
  <c r="DE22" i="2"/>
  <c r="DE110" i="2" s="1"/>
  <c r="CT115" i="2"/>
  <c r="CT53" i="2"/>
  <c r="CQ100" i="2"/>
  <c r="DO100" i="2" s="1"/>
  <c r="DK112" i="2"/>
  <c r="DK108" i="2"/>
  <c r="AB76" i="2"/>
  <c r="AX76" i="2" s="1"/>
  <c r="AC90" i="2"/>
  <c r="CX110" i="2"/>
  <c r="DD108" i="2"/>
  <c r="DD110" i="2" s="1"/>
  <c r="CW110" i="2"/>
  <c r="DI108" i="2"/>
  <c r="AY84" i="2"/>
  <c r="DN84" i="2" s="1"/>
  <c r="AB63" i="2"/>
  <c r="AX63" i="2" s="1"/>
  <c r="DN63" i="2"/>
  <c r="AC115" i="2"/>
  <c r="BT4" i="2"/>
  <c r="CP4" i="2" s="1"/>
  <c r="BU22" i="2"/>
  <c r="DD112" i="2"/>
  <c r="DD119" i="2" s="1"/>
  <c r="DD121" i="2" s="1"/>
  <c r="BG110" i="2"/>
  <c r="DK117" i="2"/>
  <c r="DK75" i="2"/>
  <c r="BT85" i="2"/>
  <c r="CP85" i="2" s="1"/>
  <c r="DO85" i="2"/>
  <c r="BU108" i="2"/>
  <c r="DM86" i="2"/>
  <c r="BT86" i="2"/>
  <c r="CP86" i="2" s="1"/>
  <c r="AB86" i="2"/>
  <c r="AX86" i="2" s="1"/>
  <c r="BS113" i="2"/>
  <c r="BC53" i="2"/>
  <c r="CT116" i="2"/>
  <c r="BT65" i="2"/>
  <c r="CP65" i="2" s="1"/>
  <c r="BE113" i="2"/>
  <c r="BE119" i="2" s="1"/>
  <c r="BE121" i="2" s="1"/>
  <c r="DK90" i="2"/>
  <c r="AB44" i="2"/>
  <c r="AX44" i="2" s="1"/>
  <c r="BD119" i="2"/>
  <c r="BD121" i="2" s="1"/>
  <c r="CQ65" i="2"/>
  <c r="DO65" i="2" s="1"/>
  <c r="DH110" i="2"/>
  <c r="BS117" i="2"/>
  <c r="BS75" i="2"/>
  <c r="BN116" i="2"/>
  <c r="BL110" i="2"/>
  <c r="CQ54" i="2"/>
  <c r="AZ119" i="2"/>
  <c r="CQ60" i="2"/>
  <c r="DO60" i="2" s="1"/>
  <c r="DN29" i="2"/>
  <c r="AB29" i="2"/>
  <c r="AX29" i="2" s="1"/>
  <c r="BW110" i="2"/>
  <c r="BP110" i="2"/>
  <c r="BN117" i="2"/>
  <c r="DM73" i="2"/>
  <c r="BT73" i="2"/>
  <c r="CP73" i="2" s="1"/>
  <c r="AB73" i="2"/>
  <c r="AX73" i="2" s="1"/>
  <c r="DK116" i="2"/>
  <c r="DK22" i="2"/>
  <c r="BN114" i="2"/>
  <c r="CZ110" i="2"/>
  <c r="DG110" i="2"/>
  <c r="G53" i="2"/>
  <c r="DM53" i="2" s="1"/>
  <c r="DO18" i="2"/>
  <c r="BT18" i="2"/>
  <c r="CP18" i="2" s="1"/>
  <c r="DN69" i="2"/>
  <c r="AB69" i="2"/>
  <c r="AX69" i="2" s="1"/>
  <c r="BT45" i="2"/>
  <c r="CP45" i="2" s="1"/>
  <c r="DO45" i="2"/>
  <c r="BB108" i="2"/>
  <c r="AY93" i="2"/>
  <c r="DN93" i="2" s="1"/>
  <c r="DH119" i="2"/>
  <c r="DH121" i="2" s="1"/>
  <c r="AB93" i="2"/>
  <c r="AX93" i="2" s="1"/>
  <c r="CZ119" i="2"/>
  <c r="CZ121" i="2" s="1"/>
  <c r="BE108" i="2"/>
  <c r="BE110" i="2" s="1"/>
  <c r="CQ92" i="2"/>
  <c r="DO92" i="2" s="1"/>
  <c r="G90" i="2"/>
  <c r="DM90" i="2" s="1"/>
  <c r="DM61" i="2"/>
  <c r="AB61" i="2"/>
  <c r="AX61" i="2" s="1"/>
  <c r="BT61" i="2"/>
  <c r="CP61" i="2" s="1"/>
  <c r="CQ79" i="2"/>
  <c r="DO79" i="2" s="1"/>
  <c r="CQ46" i="2"/>
  <c r="DO46" i="2" s="1"/>
  <c r="BM116" i="2"/>
  <c r="BM119" i="2" s="1"/>
  <c r="BM121" i="2" s="1"/>
  <c r="BM22" i="2"/>
  <c r="BM110" i="2" s="1"/>
  <c r="BT60" i="2"/>
  <c r="CP60" i="2" s="1"/>
  <c r="DO83" i="2"/>
  <c r="BT83" i="2"/>
  <c r="CP83" i="2" s="1"/>
  <c r="AY44" i="2"/>
  <c r="DN44" i="2" s="1"/>
  <c r="AC120" i="2"/>
  <c r="AB43" i="2"/>
  <c r="AX43" i="2" s="1"/>
  <c r="CY110" i="2"/>
  <c r="BT63" i="2"/>
  <c r="CP63" i="2" s="1"/>
  <c r="DO63" i="2"/>
  <c r="CQ36" i="2"/>
  <c r="DO36" i="2" s="1"/>
  <c r="BT43" i="2"/>
  <c r="CP43" i="2" s="1"/>
  <c r="DN62" i="2"/>
  <c r="AB62" i="2"/>
  <c r="AX62" i="2" s="1"/>
  <c r="BJ110" i="2"/>
  <c r="BB22" i="2"/>
  <c r="G116" i="2"/>
  <c r="DM116" i="2" s="1"/>
  <c r="DN87" i="2"/>
  <c r="AB87" i="2"/>
  <c r="AX87" i="2" s="1"/>
  <c r="BA117" i="2"/>
  <c r="AY54" i="2"/>
  <c r="AY75" i="2" s="1"/>
  <c r="BA75" i="2"/>
  <c r="DB110" i="2"/>
  <c r="G117" i="2"/>
  <c r="DM117" i="2" s="1"/>
  <c r="G75" i="2"/>
  <c r="DM75" i="2" s="1"/>
  <c r="DM54" i="2"/>
  <c r="BD110" i="2"/>
  <c r="BT37" i="2"/>
  <c r="CP37" i="2" s="1"/>
  <c r="BT39" i="2"/>
  <c r="CP39" i="2" s="1"/>
  <c r="DO39" i="2"/>
  <c r="BT9" i="2"/>
  <c r="CP9" i="2" s="1"/>
  <c r="DO9" i="2"/>
  <c r="AB5" i="2"/>
  <c r="AX5" i="2" s="1"/>
  <c r="DN5" i="2"/>
  <c r="DM22" i="2"/>
  <c r="G115" i="2"/>
  <c r="DM115" i="2" s="1"/>
  <c r="DB121" i="2"/>
  <c r="DO84" i="2"/>
  <c r="BT84" i="2"/>
  <c r="CP84" i="2" s="1"/>
  <c r="AB84" i="2"/>
  <c r="AX84" i="2" s="1"/>
  <c r="CS116" i="2"/>
  <c r="CS22" i="2"/>
  <c r="CQ4" i="2"/>
  <c r="CQ22" i="2" s="1"/>
  <c r="AY106" i="2"/>
  <c r="DN106" i="2" s="1"/>
  <c r="AB101" i="2"/>
  <c r="AX101" i="2" s="1"/>
  <c r="AB106" i="2"/>
  <c r="AX106" i="2" s="1"/>
  <c r="BU113" i="2"/>
  <c r="BW119" i="2"/>
  <c r="BW121" i="2" s="1"/>
  <c r="DN96" i="2"/>
  <c r="AB96" i="2"/>
  <c r="AX96" i="2" s="1"/>
  <c r="BU112" i="2"/>
  <c r="BX119" i="2"/>
  <c r="BX121" i="2" s="1"/>
  <c r="BT78" i="2"/>
  <c r="CP78" i="2" s="1"/>
  <c r="AB85" i="2"/>
  <c r="AX85" i="2" s="1"/>
  <c r="AZ120" i="2"/>
  <c r="AY76" i="2"/>
  <c r="AZ90" i="2"/>
  <c r="AZ110" i="2" s="1"/>
  <c r="BL119" i="2"/>
  <c r="BL121" i="2" s="1"/>
  <c r="AB95" i="2"/>
  <c r="AX95" i="2" s="1"/>
  <c r="DM95" i="2"/>
  <c r="G113" i="2"/>
  <c r="DM113" i="2" s="1"/>
  <c r="BT23" i="2"/>
  <c r="CP23" i="2" s="1"/>
  <c r="CP53" i="2" s="1"/>
  <c r="G120" i="2"/>
  <c r="DM120" i="2" s="1"/>
  <c r="BT100" i="2"/>
  <c r="CP100" i="2" s="1"/>
  <c r="AB97" i="2"/>
  <c r="AX97" i="2" s="1"/>
  <c r="DN97" i="2"/>
  <c r="CR119" i="2"/>
  <c r="CQ112" i="2"/>
  <c r="G108" i="2"/>
  <c r="DM108" i="2" s="1"/>
  <c r="AE119" i="2"/>
  <c r="AE121" i="2" s="1"/>
  <c r="DG119" i="2"/>
  <c r="AB46" i="2"/>
  <c r="AX46" i="2" s="1"/>
  <c r="DI110" i="2"/>
  <c r="BU75" i="2"/>
  <c r="DN25" i="2"/>
  <c r="AB25" i="2"/>
  <c r="AX25" i="2" s="1"/>
  <c r="I110" i="2"/>
  <c r="AA110" i="2"/>
  <c r="CQ23" i="2"/>
  <c r="CS114" i="2"/>
  <c r="CQ114" i="2" s="1"/>
  <c r="BF110" i="2"/>
  <c r="BT95" i="2"/>
  <c r="CP95" i="2" s="1"/>
  <c r="BA22" i="2"/>
  <c r="AC22" i="2"/>
  <c r="AY4" i="2"/>
  <c r="DA122" i="1"/>
  <c r="BE110" i="1"/>
  <c r="BE122" i="1" s="1"/>
  <c r="AI122" i="1"/>
  <c r="AQ122" i="1"/>
  <c r="AB88" i="1"/>
  <c r="AX88" i="1" s="1"/>
  <c r="DN88" i="1"/>
  <c r="DO87" i="1"/>
  <c r="BT87" i="1"/>
  <c r="CP87" i="1" s="1"/>
  <c r="BT96" i="1"/>
  <c r="CP96" i="1" s="1"/>
  <c r="CQ89" i="1"/>
  <c r="DO89" i="1" s="1"/>
  <c r="AC90" i="1"/>
  <c r="BA115" i="1"/>
  <c r="BL110" i="1"/>
  <c r="CS53" i="1"/>
  <c r="CZ110" i="1"/>
  <c r="CZ122" i="1" s="1"/>
  <c r="DN103" i="1"/>
  <c r="AB103" i="1"/>
  <c r="AX103" i="1" s="1"/>
  <c r="CO117" i="1"/>
  <c r="CO119" i="1" s="1"/>
  <c r="CO121" i="1" s="1"/>
  <c r="BT37" i="1"/>
  <c r="CP37" i="1" s="1"/>
  <c r="DO37" i="1"/>
  <c r="DN6" i="1"/>
  <c r="AB6" i="1"/>
  <c r="AX6" i="1" s="1"/>
  <c r="CX110" i="1"/>
  <c r="CX122" i="1" s="1"/>
  <c r="BL108" i="1"/>
  <c r="I119" i="1"/>
  <c r="I121" i="1" s="1"/>
  <c r="I122" i="1" s="1"/>
  <c r="BH122" i="1"/>
  <c r="DC53" i="1"/>
  <c r="BP119" i="1"/>
  <c r="BP121" i="1" s="1"/>
  <c r="DK90" i="1"/>
  <c r="BA117" i="1"/>
  <c r="BA75" i="1"/>
  <c r="CT115" i="1"/>
  <c r="CT53" i="1"/>
  <c r="CQ23" i="1"/>
  <c r="DE122" i="1"/>
  <c r="BT100" i="1"/>
  <c r="CP100" i="1" s="1"/>
  <c r="BO119" i="1"/>
  <c r="BO121" i="1" s="1"/>
  <c r="DD119" i="1"/>
  <c r="DD121" i="1" s="1"/>
  <c r="DD122" i="1" s="1"/>
  <c r="AC120" i="1"/>
  <c r="CQ93" i="1"/>
  <c r="DO93" i="1" s="1"/>
  <c r="BK75" i="1"/>
  <c r="BK110" i="1" s="1"/>
  <c r="G108" i="1"/>
  <c r="DM108" i="1" s="1"/>
  <c r="BT77" i="1"/>
  <c r="CP77" i="1" s="1"/>
  <c r="DO77" i="1"/>
  <c r="BT56" i="1"/>
  <c r="CP56" i="1" s="1"/>
  <c r="DO56" i="1"/>
  <c r="CS115" i="1"/>
  <c r="DO82" i="1"/>
  <c r="BT82" i="1"/>
  <c r="CP82" i="1" s="1"/>
  <c r="CS116" i="1"/>
  <c r="CS22" i="1"/>
  <c r="BY115" i="1"/>
  <c r="BY119" i="1" s="1"/>
  <c r="BY121" i="1" s="1"/>
  <c r="DJ110" i="1"/>
  <c r="BT47" i="1"/>
  <c r="CP47" i="1" s="1"/>
  <c r="DO47" i="1"/>
  <c r="AE110" i="1"/>
  <c r="AB5" i="1"/>
  <c r="AX5" i="1" s="1"/>
  <c r="DN5" i="1"/>
  <c r="BT93" i="1"/>
  <c r="CP93" i="1" s="1"/>
  <c r="BS113" i="1"/>
  <c r="DK120" i="1"/>
  <c r="G22" i="1"/>
  <c r="AC75" i="1"/>
  <c r="AB54" i="1"/>
  <c r="AX54" i="1" s="1"/>
  <c r="BT23" i="1"/>
  <c r="CP23" i="1" s="1"/>
  <c r="CP53" i="1" s="1"/>
  <c r="DA121" i="1"/>
  <c r="BS117" i="1"/>
  <c r="BS75" i="1"/>
  <c r="DN91" i="1"/>
  <c r="DO81" i="1"/>
  <c r="BT81" i="1"/>
  <c r="CP81" i="1" s="1"/>
  <c r="BT48" i="1"/>
  <c r="CP48" i="1" s="1"/>
  <c r="DO48" i="1"/>
  <c r="DJ119" i="1"/>
  <c r="DJ121" i="1" s="1"/>
  <c r="AZ119" i="1"/>
  <c r="DE119" i="1"/>
  <c r="DE121" i="1" s="1"/>
  <c r="BI110" i="1"/>
  <c r="BI122" i="1" s="1"/>
  <c r="BD122" i="1"/>
  <c r="BA116" i="1"/>
  <c r="BX110" i="1"/>
  <c r="BN108" i="1"/>
  <c r="AB57" i="1"/>
  <c r="AX57" i="1" s="1"/>
  <c r="DN57" i="1"/>
  <c r="BA114" i="1"/>
  <c r="BQ108" i="1"/>
  <c r="BQ110" i="1" s="1"/>
  <c r="DC115" i="1"/>
  <c r="DC119" i="1" s="1"/>
  <c r="DC121" i="1" s="1"/>
  <c r="DN61" i="1"/>
  <c r="AB61" i="1"/>
  <c r="AX61" i="1" s="1"/>
  <c r="BT95" i="1"/>
  <c r="CP95" i="1" s="1"/>
  <c r="AB60" i="1"/>
  <c r="AX60" i="1" s="1"/>
  <c r="DN60" i="1"/>
  <c r="AJ122" i="1"/>
  <c r="AF110" i="1"/>
  <c r="CR120" i="1"/>
  <c r="CR90" i="1"/>
  <c r="CR110" i="1" s="1"/>
  <c r="CQ76" i="1"/>
  <c r="DI108" i="1"/>
  <c r="DI110" i="1" s="1"/>
  <c r="BN115" i="1"/>
  <c r="BT101" i="1"/>
  <c r="CP101" i="1" s="1"/>
  <c r="DN80" i="1"/>
  <c r="AB80" i="1"/>
  <c r="AX80" i="1" s="1"/>
  <c r="AB4" i="1"/>
  <c r="AX4" i="1" s="1"/>
  <c r="AC22" i="1"/>
  <c r="DO80" i="1"/>
  <c r="BT80" i="1"/>
  <c r="CP80" i="1" s="1"/>
  <c r="BF110" i="1"/>
  <c r="BF122" i="1" s="1"/>
  <c r="DG119" i="1"/>
  <c r="DG121" i="1" s="1"/>
  <c r="AB73" i="1"/>
  <c r="AX73" i="1" s="1"/>
  <c r="G117" i="1"/>
  <c r="DM117" i="1" s="1"/>
  <c r="AB20" i="1"/>
  <c r="AX20" i="1" s="1"/>
  <c r="DN20" i="1"/>
  <c r="AB82" i="1"/>
  <c r="AX82" i="1" s="1"/>
  <c r="AY37" i="1"/>
  <c r="DN37" i="1" s="1"/>
  <c r="AB37" i="1"/>
  <c r="AX37" i="1" s="1"/>
  <c r="BT7" i="1"/>
  <c r="CP7" i="1" s="1"/>
  <c r="DO7" i="1"/>
  <c r="CW122" i="1"/>
  <c r="DO118" i="1"/>
  <c r="DK112" i="1"/>
  <c r="CQ112" i="1" s="1"/>
  <c r="CQ92" i="1"/>
  <c r="DO92" i="1" s="1"/>
  <c r="AB101" i="1"/>
  <c r="AX101" i="1" s="1"/>
  <c r="BS112" i="1"/>
  <c r="BS108" i="1"/>
  <c r="G113" i="1"/>
  <c r="DM113" i="1" s="1"/>
  <c r="CI122" i="1"/>
  <c r="AY9" i="1"/>
  <c r="DN9" i="1" s="1"/>
  <c r="DO94" i="1"/>
  <c r="BT94" i="1"/>
  <c r="CP94" i="1" s="1"/>
  <c r="DB119" i="1"/>
  <c r="DB121" i="1" s="1"/>
  <c r="V119" i="1"/>
  <c r="V121" i="1" s="1"/>
  <c r="V122" i="1" s="1"/>
  <c r="U122" i="1"/>
  <c r="BT78" i="1"/>
  <c r="CP78" i="1" s="1"/>
  <c r="DO78" i="1"/>
  <c r="AB93" i="1"/>
  <c r="AX93" i="1" s="1"/>
  <c r="DN93" i="1"/>
  <c r="CT120" i="1"/>
  <c r="AY101" i="1"/>
  <c r="DN101" i="1" s="1"/>
  <c r="BS115" i="1"/>
  <c r="CT108" i="1"/>
  <c r="CQ95" i="1"/>
  <c r="DO95" i="1" s="1"/>
  <c r="BL112" i="1"/>
  <c r="BL119" i="1" s="1"/>
  <c r="BL121" i="1" s="1"/>
  <c r="AY29" i="1"/>
  <c r="DN29" i="1" s="1"/>
  <c r="S122" i="1"/>
  <c r="BU120" i="1"/>
  <c r="DN65" i="1"/>
  <c r="AB65" i="1"/>
  <c r="AX65" i="1" s="1"/>
  <c r="BT73" i="1"/>
  <c r="CP73" i="1" s="1"/>
  <c r="BT38" i="1"/>
  <c r="CP38" i="1" s="1"/>
  <c r="DO38" i="1"/>
  <c r="CY110" i="1"/>
  <c r="CY122" i="1" s="1"/>
  <c r="BT42" i="1"/>
  <c r="CP42" i="1" s="1"/>
  <c r="DO42" i="1"/>
  <c r="CE122" i="1"/>
  <c r="BT36" i="1"/>
  <c r="CP36" i="1" s="1"/>
  <c r="CT22" i="1"/>
  <c r="AB97" i="1"/>
  <c r="AX97" i="1" s="1"/>
  <c r="CS114" i="1"/>
  <c r="CQ8" i="1"/>
  <c r="DO8" i="1" s="1"/>
  <c r="BT31" i="1"/>
  <c r="CP31" i="1" s="1"/>
  <c r="DO31" i="1"/>
  <c r="DM74" i="1"/>
  <c r="AB74" i="1"/>
  <c r="AX74" i="1" s="1"/>
  <c r="CY119" i="1"/>
  <c r="CY121" i="1" s="1"/>
  <c r="DC110" i="1"/>
  <c r="CQ4" i="1"/>
  <c r="AB47" i="1"/>
  <c r="AX47" i="1" s="1"/>
  <c r="DN47" i="1"/>
  <c r="DO91" i="1"/>
  <c r="AB59" i="1"/>
  <c r="AX59" i="1" s="1"/>
  <c r="DN59" i="1"/>
  <c r="DN56" i="1"/>
  <c r="AB56" i="1"/>
  <c r="AX56" i="1" s="1"/>
  <c r="AY54" i="1"/>
  <c r="AY75" i="1" s="1"/>
  <c r="DM12" i="1"/>
  <c r="AB12" i="1"/>
  <c r="AX12" i="1" s="1"/>
  <c r="BJ122" i="1"/>
  <c r="CU113" i="1"/>
  <c r="CU119" i="1" s="1"/>
  <c r="CU121" i="1" s="1"/>
  <c r="CU108" i="1"/>
  <c r="AC112" i="1"/>
  <c r="CQ101" i="1"/>
  <c r="DO101" i="1" s="1"/>
  <c r="DF108" i="1"/>
  <c r="BK119" i="1"/>
  <c r="BK121" i="1" s="1"/>
  <c r="BT99" i="1"/>
  <c r="CP99" i="1" s="1"/>
  <c r="DO99" i="1"/>
  <c r="BT106" i="1"/>
  <c r="CP106" i="1" s="1"/>
  <c r="DO106" i="1"/>
  <c r="BA90" i="1"/>
  <c r="BU63" i="1"/>
  <c r="DN43" i="1"/>
  <c r="AB43" i="1"/>
  <c r="AX43" i="1" s="1"/>
  <c r="BU90" i="1"/>
  <c r="DO76" i="1"/>
  <c r="BT76" i="1"/>
  <c r="CP76" i="1" s="1"/>
  <c r="BN53" i="1"/>
  <c r="AB10" i="1"/>
  <c r="AX10" i="1" s="1"/>
  <c r="DN10" i="1"/>
  <c r="DB122" i="1"/>
  <c r="DN76" i="1"/>
  <c r="G112" i="1"/>
  <c r="DM92" i="1"/>
  <c r="AB92" i="1"/>
  <c r="AX92" i="1" s="1"/>
  <c r="AA119" i="1"/>
  <c r="AA121" i="1" s="1"/>
  <c r="AA122" i="1" s="1"/>
  <c r="AB96" i="1"/>
  <c r="AX96" i="1" s="1"/>
  <c r="DN96" i="1"/>
  <c r="BS90" i="1"/>
  <c r="DI119" i="1"/>
  <c r="DI121" i="1" s="1"/>
  <c r="BA108" i="1"/>
  <c r="G118" i="1"/>
  <c r="DM118" i="1" s="1"/>
  <c r="DM101" i="1"/>
  <c r="BX119" i="1"/>
  <c r="BX121" i="1" s="1"/>
  <c r="CS117" i="1"/>
  <c r="CS75" i="1"/>
  <c r="AY92" i="1"/>
  <c r="DN92" i="1" s="1"/>
  <c r="DN69" i="1"/>
  <c r="AB69" i="1"/>
  <c r="AX69" i="1" s="1"/>
  <c r="CJ117" i="1"/>
  <c r="DF57" i="1"/>
  <c r="CJ75" i="1"/>
  <c r="CJ110" i="1" s="1"/>
  <c r="BC114" i="1"/>
  <c r="DH110" i="1"/>
  <c r="DH122" i="1" s="1"/>
  <c r="DK63" i="1"/>
  <c r="CQ63" i="1" s="1"/>
  <c r="BT97" i="1"/>
  <c r="CP97" i="1" s="1"/>
  <c r="BB113" i="1"/>
  <c r="AY94" i="1"/>
  <c r="DN94" i="1" s="1"/>
  <c r="BS116" i="1"/>
  <c r="BS22" i="1"/>
  <c r="AY4" i="1"/>
  <c r="DN4" i="1" s="1"/>
  <c r="BT89" i="1"/>
  <c r="CP89" i="1" s="1"/>
  <c r="CT116" i="1"/>
  <c r="AW110" i="1"/>
  <c r="AB36" i="1"/>
  <c r="AX36" i="1" s="1"/>
  <c r="BT20" i="1"/>
  <c r="CP20" i="1" s="1"/>
  <c r="DO20" i="1"/>
  <c r="DO83" i="1"/>
  <c r="BT83" i="1"/>
  <c r="CP83" i="1" s="1"/>
  <c r="DN51" i="1"/>
  <c r="AB51" i="1"/>
  <c r="AX51" i="1" s="1"/>
  <c r="AY53" i="1"/>
  <c r="BU57" i="1"/>
  <c r="G53" i="1"/>
  <c r="DM53" i="1" s="1"/>
  <c r="BG110" i="1"/>
  <c r="BG122" i="1" s="1"/>
  <c r="BC119" i="2" l="1"/>
  <c r="BC121" i="2" s="1"/>
  <c r="DF110" i="2"/>
  <c r="BT51" i="2"/>
  <c r="CP51" i="2" s="1"/>
  <c r="BB119" i="1"/>
  <c r="BB121" i="1" s="1"/>
  <c r="DN53" i="1"/>
  <c r="AG122" i="1"/>
  <c r="AZ121" i="1"/>
  <c r="CT119" i="1"/>
  <c r="CT121" i="1" s="1"/>
  <c r="DK117" i="1"/>
  <c r="DK119" i="1" s="1"/>
  <c r="DK121" i="1" s="1"/>
  <c r="BW122" i="1"/>
  <c r="AW122" i="1"/>
  <c r="CQ53" i="1"/>
  <c r="CQ115" i="2"/>
  <c r="DO115" i="2" s="1"/>
  <c r="AY115" i="2"/>
  <c r="DN115" i="2" s="1"/>
  <c r="DO51" i="1"/>
  <c r="BR122" i="1"/>
  <c r="DN82" i="1"/>
  <c r="AY120" i="2"/>
  <c r="CQ116" i="2"/>
  <c r="DO116" i="2" s="1"/>
  <c r="DN118" i="2"/>
  <c r="AY120" i="1"/>
  <c r="CQ53" i="2"/>
  <c r="BB110" i="1"/>
  <c r="BT113" i="1"/>
  <c r="CP113" i="1" s="1"/>
  <c r="AB113" i="1"/>
  <c r="AX113" i="1" s="1"/>
  <c r="CR121" i="1"/>
  <c r="CR122" i="1" s="1"/>
  <c r="BQ122" i="1"/>
  <c r="BM122" i="1"/>
  <c r="BK122" i="1"/>
  <c r="CQ117" i="2"/>
  <c r="DO117" i="2" s="1"/>
  <c r="DO114" i="2"/>
  <c r="CT110" i="2"/>
  <c r="BC119" i="1"/>
  <c r="BC121" i="1" s="1"/>
  <c r="BC122" i="1" s="1"/>
  <c r="AB118" i="2"/>
  <c r="AX118" i="2" s="1"/>
  <c r="CQ90" i="1"/>
  <c r="DO51" i="2"/>
  <c r="AY90" i="2"/>
  <c r="DN90" i="2" s="1"/>
  <c r="AR122" i="1"/>
  <c r="BN110" i="1"/>
  <c r="AY117" i="1"/>
  <c r="DN117" i="1" s="1"/>
  <c r="BN110" i="2"/>
  <c r="CU110" i="1"/>
  <c r="DN76" i="2"/>
  <c r="CR121" i="2"/>
  <c r="BU115" i="1"/>
  <c r="BT115" i="1" s="1"/>
  <c r="CP115" i="1" s="1"/>
  <c r="BS110" i="1"/>
  <c r="BT51" i="1"/>
  <c r="CP51" i="1" s="1"/>
  <c r="BU53" i="1"/>
  <c r="BT53" i="1" s="1"/>
  <c r="BC110" i="2"/>
  <c r="BN119" i="2"/>
  <c r="BN121" i="2" s="1"/>
  <c r="BA110" i="1"/>
  <c r="DG122" i="1"/>
  <c r="CS119" i="2"/>
  <c r="CS121" i="2" s="1"/>
  <c r="AF122" i="1"/>
  <c r="CQ115" i="1"/>
  <c r="CS110" i="2"/>
  <c r="CQ120" i="2"/>
  <c r="DO120" i="2" s="1"/>
  <c r="AY114" i="1"/>
  <c r="DN114" i="1" s="1"/>
  <c r="AY113" i="2"/>
  <c r="DN113" i="2" s="1"/>
  <c r="BN119" i="1"/>
  <c r="BN121" i="1" s="1"/>
  <c r="DG121" i="2"/>
  <c r="DC119" i="2"/>
  <c r="DC121" i="2" s="1"/>
  <c r="BT114" i="2"/>
  <c r="CP114" i="2" s="1"/>
  <c r="BY119" i="2"/>
  <c r="BY121" i="2" s="1"/>
  <c r="AY117" i="2"/>
  <c r="DN117" i="2" s="1"/>
  <c r="BU117" i="1"/>
  <c r="BU119" i="1" s="1"/>
  <c r="CQ116" i="1"/>
  <c r="DO116" i="1" s="1"/>
  <c r="DI122" i="1"/>
  <c r="AE122" i="1"/>
  <c r="BL122" i="1"/>
  <c r="BA110" i="2"/>
  <c r="AY116" i="1"/>
  <c r="DN116" i="1" s="1"/>
  <c r="CQ108" i="2"/>
  <c r="DO108" i="2" s="1"/>
  <c r="BO122" i="1"/>
  <c r="CT110" i="1"/>
  <c r="AY115" i="1"/>
  <c r="DN115" i="1" s="1"/>
  <c r="BT108" i="2"/>
  <c r="CP108" i="2" s="1"/>
  <c r="BU110" i="2"/>
  <c r="DO22" i="2"/>
  <c r="BT22" i="2"/>
  <c r="CP22" i="2" s="1"/>
  <c r="AB90" i="2"/>
  <c r="AX90" i="2" s="1"/>
  <c r="CQ90" i="2"/>
  <c r="DO90" i="2" s="1"/>
  <c r="DO76" i="2"/>
  <c r="AC110" i="2"/>
  <c r="AB22" i="2"/>
  <c r="AX22" i="2" s="1"/>
  <c r="CQ113" i="2"/>
  <c r="DO113" i="2" s="1"/>
  <c r="DO4" i="2"/>
  <c r="AY53" i="2"/>
  <c r="DN53" i="2" s="1"/>
  <c r="BS110" i="2"/>
  <c r="AB108" i="2"/>
  <c r="AX108" i="2" s="1"/>
  <c r="AY108" i="2"/>
  <c r="DN108" i="2" s="1"/>
  <c r="AB120" i="2"/>
  <c r="AX120" i="2" s="1"/>
  <c r="DN120" i="2"/>
  <c r="AB116" i="2"/>
  <c r="AX116" i="2" s="1"/>
  <c r="AC119" i="2"/>
  <c r="DN112" i="2"/>
  <c r="AB112" i="2"/>
  <c r="AX112" i="2" s="1"/>
  <c r="BT113" i="2"/>
  <c r="CP113" i="2" s="1"/>
  <c r="BS119" i="2"/>
  <c r="BS121" i="2" s="1"/>
  <c r="AB115" i="2"/>
  <c r="AX115" i="2" s="1"/>
  <c r="DN75" i="2"/>
  <c r="AB75" i="2"/>
  <c r="AX75" i="2" s="1"/>
  <c r="DN23" i="2"/>
  <c r="BT117" i="2"/>
  <c r="CP117" i="2" s="1"/>
  <c r="AY114" i="2"/>
  <c r="DN114" i="2" s="1"/>
  <c r="CT119" i="2"/>
  <c r="CT121" i="2" s="1"/>
  <c r="BB110" i="2"/>
  <c r="AW127" i="2"/>
  <c r="BT115" i="2"/>
  <c r="CP115" i="2" s="1"/>
  <c r="DK110" i="2"/>
  <c r="AZ121" i="2"/>
  <c r="BT120" i="2"/>
  <c r="CP120" i="2" s="1"/>
  <c r="DK119" i="2"/>
  <c r="DK121" i="2" s="1"/>
  <c r="AB117" i="2"/>
  <c r="AX117" i="2" s="1"/>
  <c r="G119" i="2"/>
  <c r="DM112" i="2"/>
  <c r="AB53" i="2"/>
  <c r="AX53" i="2" s="1"/>
  <c r="BT116" i="2"/>
  <c r="CP116" i="2" s="1"/>
  <c r="DN4" i="2"/>
  <c r="AY22" i="2"/>
  <c r="DN22" i="2" s="1"/>
  <c r="G110" i="2"/>
  <c r="BB119" i="2"/>
  <c r="BB121" i="2" s="1"/>
  <c r="AY116" i="2"/>
  <c r="DN116" i="2" s="1"/>
  <c r="DN54" i="2"/>
  <c r="DO53" i="2"/>
  <c r="BT53" i="2"/>
  <c r="BT75" i="2"/>
  <c r="CP75" i="2" s="1"/>
  <c r="DO23" i="2"/>
  <c r="BU119" i="2"/>
  <c r="BT112" i="2"/>
  <c r="CP112" i="2" s="1"/>
  <c r="DO112" i="2"/>
  <c r="CQ75" i="2"/>
  <c r="DO54" i="2"/>
  <c r="BA119" i="2"/>
  <c r="BA121" i="2" s="1"/>
  <c r="AB113" i="2"/>
  <c r="AX113" i="2" s="1"/>
  <c r="CQ108" i="1"/>
  <c r="DO108" i="1" s="1"/>
  <c r="BS119" i="1"/>
  <c r="BS121" i="1" s="1"/>
  <c r="AC119" i="1"/>
  <c r="AB112" i="1"/>
  <c r="AX112" i="1" s="1"/>
  <c r="CJ119" i="1"/>
  <c r="CJ121" i="1" s="1"/>
  <c r="CJ122" i="1" s="1"/>
  <c r="DF117" i="1"/>
  <c r="DF119" i="1" s="1"/>
  <c r="DF121" i="1" s="1"/>
  <c r="DF75" i="1"/>
  <c r="DF110" i="1" s="1"/>
  <c r="CQ113" i="1"/>
  <c r="DO113" i="1" s="1"/>
  <c r="DO90" i="1"/>
  <c r="BT90" i="1"/>
  <c r="CP90" i="1" s="1"/>
  <c r="AB117" i="1"/>
  <c r="AX117" i="1" s="1"/>
  <c r="BT120" i="1"/>
  <c r="CP120" i="1" s="1"/>
  <c r="AC110" i="1"/>
  <c r="AB22" i="1"/>
  <c r="AX22" i="1" s="1"/>
  <c r="AZ122" i="1"/>
  <c r="CS110" i="1"/>
  <c r="AB120" i="1"/>
  <c r="AX120" i="1" s="1"/>
  <c r="DN120" i="1"/>
  <c r="DK75" i="1"/>
  <c r="DK110" i="1" s="1"/>
  <c r="BA119" i="1"/>
  <c r="BA121" i="1" s="1"/>
  <c r="AY112" i="1"/>
  <c r="DN112" i="1" s="1"/>
  <c r="CO122" i="1"/>
  <c r="DN90" i="1"/>
  <c r="AB90" i="1"/>
  <c r="AX90" i="1" s="1"/>
  <c r="G119" i="1"/>
  <c r="DM112" i="1"/>
  <c r="DO63" i="1"/>
  <c r="BT63" i="1"/>
  <c r="CP63" i="1" s="1"/>
  <c r="BT112" i="1"/>
  <c r="CP112" i="1" s="1"/>
  <c r="CQ120" i="1"/>
  <c r="DO120" i="1" s="1"/>
  <c r="AB118" i="1"/>
  <c r="AX118" i="1" s="1"/>
  <c r="G110" i="1"/>
  <c r="DM22" i="1"/>
  <c r="CQ114" i="1"/>
  <c r="DO114" i="1" s="1"/>
  <c r="CS119" i="1"/>
  <c r="CS121" i="1" s="1"/>
  <c r="BY122" i="1"/>
  <c r="DJ122" i="1"/>
  <c r="CQ22" i="1"/>
  <c r="DO4" i="1"/>
  <c r="AY113" i="1"/>
  <c r="DN113" i="1" s="1"/>
  <c r="AB75" i="1"/>
  <c r="AX75" i="1" s="1"/>
  <c r="DN75" i="1"/>
  <c r="AY22" i="1"/>
  <c r="DC122" i="1"/>
  <c r="DN54" i="1"/>
  <c r="DO112" i="1"/>
  <c r="BT57" i="1"/>
  <c r="CP57" i="1" s="1"/>
  <c r="DO57" i="1"/>
  <c r="BU75" i="1"/>
  <c r="BT118" i="1"/>
  <c r="CP118" i="1" s="1"/>
  <c r="BX122" i="1"/>
  <c r="AY108" i="1"/>
  <c r="DN108" i="1" s="1"/>
  <c r="DO23" i="1"/>
  <c r="CQ57" i="1"/>
  <c r="CQ75" i="1" s="1"/>
  <c r="CT122" i="1" l="1"/>
  <c r="BN122" i="1"/>
  <c r="BB122" i="1"/>
  <c r="BA122" i="1"/>
  <c r="DO115" i="1"/>
  <c r="AW127" i="1"/>
  <c r="BT117" i="1"/>
  <c r="CP117" i="1" s="1"/>
  <c r="BS122" i="1"/>
  <c r="AY110" i="1"/>
  <c r="DN110" i="1" s="1"/>
  <c r="DO53" i="1"/>
  <c r="AY119" i="1"/>
  <c r="AY121" i="1" s="1"/>
  <c r="CQ119" i="2"/>
  <c r="CQ121" i="2" s="1"/>
  <c r="CQ110" i="2"/>
  <c r="DO110" i="2" s="1"/>
  <c r="DF122" i="1"/>
  <c r="BT119" i="2"/>
  <c r="CP119" i="2" s="1"/>
  <c r="BU121" i="2"/>
  <c r="AC121" i="2"/>
  <c r="AB119" i="2"/>
  <c r="AX119" i="2" s="1"/>
  <c r="DO75" i="2"/>
  <c r="BT110" i="2"/>
  <c r="CP110" i="2" s="1"/>
  <c r="AY110" i="2"/>
  <c r="AB110" i="2"/>
  <c r="AX110" i="2" s="1"/>
  <c r="AY119" i="2"/>
  <c r="AY121" i="2" s="1"/>
  <c r="DM110" i="2"/>
  <c r="G121" i="2"/>
  <c r="DM121" i="2" s="1"/>
  <c r="DM119" i="2"/>
  <c r="CQ110" i="1"/>
  <c r="DO22" i="1"/>
  <c r="CS122" i="1"/>
  <c r="DO75" i="1"/>
  <c r="BT75" i="1"/>
  <c r="CP75" i="1" s="1"/>
  <c r="BU110" i="1"/>
  <c r="AB119" i="1"/>
  <c r="AX119" i="1" s="1"/>
  <c r="AC121" i="1"/>
  <c r="AC122" i="1" s="1"/>
  <c r="DM119" i="1"/>
  <c r="G121" i="1"/>
  <c r="DM121" i="1" s="1"/>
  <c r="G122" i="1"/>
  <c r="DM110" i="1"/>
  <c r="AB110" i="1"/>
  <c r="AX110" i="1" s="1"/>
  <c r="DK122" i="1"/>
  <c r="DN22" i="1"/>
  <c r="BU121" i="1"/>
  <c r="BT119" i="1"/>
  <c r="CP119" i="1" s="1"/>
  <c r="CQ117" i="1"/>
  <c r="DO117" i="1" s="1"/>
  <c r="DN119" i="1" l="1"/>
  <c r="AY122" i="1"/>
  <c r="DN119" i="2"/>
  <c r="DO119" i="2"/>
  <c r="DN110" i="2"/>
  <c r="DO121" i="2"/>
  <c r="BT121" i="2"/>
  <c r="CP121" i="2" s="1"/>
  <c r="AB121" i="2"/>
  <c r="AX121" i="2" s="1"/>
  <c r="DN121" i="2"/>
  <c r="BU122" i="1"/>
  <c r="DO110" i="1"/>
  <c r="BT110" i="1"/>
  <c r="CP110" i="1" s="1"/>
  <c r="CQ119" i="1"/>
  <c r="BT121" i="1"/>
  <c r="CP121" i="1" s="1"/>
  <c r="AC124" i="1"/>
  <c r="AB121" i="1"/>
  <c r="AX121" i="1" s="1"/>
  <c r="DN121" i="1"/>
  <c r="CQ121" i="1" l="1"/>
  <c r="DO119" i="1"/>
  <c r="CQ125" i="1" l="1"/>
  <c r="CQ122" i="1"/>
  <c r="BU124" i="1"/>
  <c r="DO121" i="1"/>
</calcChain>
</file>

<file path=xl/comments1.xml><?xml version="1.0" encoding="utf-8"?>
<comments xmlns="http://schemas.openxmlformats.org/spreadsheetml/2006/main">
  <authors>
    <author>Planeación</author>
    <author>MariaJimena</author>
  </authors>
  <commentList>
    <comment ref="X3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3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59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86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J99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MariaJimena</author>
  </authors>
  <commentList>
    <comment ref="X3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3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59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86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J99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3.xml><?xml version="1.0" encoding="utf-8"?>
<comments xmlns="http://schemas.openxmlformats.org/spreadsheetml/2006/main">
  <authors>
    <author>Planeación</author>
    <author>MariaJimena</author>
  </authors>
  <commentList>
    <comment ref="X3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3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59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86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J99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sharedStrings.xml><?xml version="1.0" encoding="utf-8"?>
<sst xmlns="http://schemas.openxmlformats.org/spreadsheetml/2006/main" count="1547" uniqueCount="374">
  <si>
    <t>PLAN DE ACCION 2017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</si>
  <si>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</si>
  <si>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</si>
  <si>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</si>
  <si>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</si>
  <si>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</si>
  <si>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</si>
  <si>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</si>
  <si>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</si>
  <si>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</si>
  <si>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</si>
  <si>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</si>
  <si>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</si>
  <si>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</si>
  <si>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</si>
  <si>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</si>
  <si>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</si>
  <si>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</si>
  <si>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R. NACION     CREE</t>
  </si>
  <si>
    <t>RECURSOS CREE 2016</t>
  </si>
  <si>
    <t>R.PROPIOS RENDIMIENTOS CREE</t>
  </si>
  <si>
    <t>D. COMPLEMENTARIOS</t>
  </si>
  <si>
    <t>APORTE DPTO.</t>
  </si>
  <si>
    <t>EST.DPTO.</t>
  </si>
  <si>
    <t>EST.  NEIVA</t>
  </si>
  <si>
    <t>EST. GARZÓN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</si>
  <si>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</si>
  <si>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</si>
  <si>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</si>
  <si>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</si>
  <si>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</si>
  <si>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</si>
  <si>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</si>
  <si>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</si>
  <si>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CONTRAPARTIDA USCO LCMS</t>
  </si>
  <si>
    <t>EXCED. FAC.</t>
  </si>
  <si>
    <t>%</t>
  </si>
  <si>
    <t>R. NACION</t>
  </si>
  <si>
    <t>R. NACION CREE</t>
  </si>
  <si>
    <t>D.COMPLEMENTARIOS</t>
  </si>
  <si>
    <t>EST. PITALITO</t>
  </si>
  <si>
    <t>CONTRAPARTIDA  USCO LCMS</t>
  </si>
  <si>
    <t>R.NACIÓN</t>
  </si>
  <si>
    <t>R. NACIÓN CREE</t>
  </si>
  <si>
    <t>R.RENDIMIENTOS CREE</t>
  </si>
  <si>
    <t>R. RENDIMIENTOS CREE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</si>
  <si>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</si>
  <si>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</si>
  <si>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</si>
  <si>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</si>
  <si>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</t>
  </si>
  <si>
    <t>SF-PY1.2</t>
  </si>
  <si>
    <t>Actividades para promover la Apropiación de la teleología Institucional. (Misión, La Visión, el Proyecto Educativo Institucional PEU).</t>
  </si>
  <si>
    <t>V. ACADÉMICA
F.C.E.N.</t>
  </si>
  <si>
    <t>SF-PY1.3</t>
  </si>
  <si>
    <t>Promoción de la imagen corporativa institucional, portafolio de servicios-oferta académica.</t>
  </si>
  <si>
    <t>V.ACADEMICA</t>
  </si>
  <si>
    <t>SF-PY2. Creación de nueva Oferta Académica en las Sedes.</t>
  </si>
  <si>
    <t>SF-PY2.1</t>
  </si>
  <si>
    <t>Apoyo a la realización de estudios y diseños para la creación de programas de pregrado y postgrados.</t>
  </si>
  <si>
    <t xml:space="preserve">
V.ACADEMICA
FACECO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</si>
  <si>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</si>
  <si>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</si>
  <si>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 Graduación y Permanencia.</t>
  </si>
  <si>
    <t>SF-PY3.2</t>
  </si>
  <si>
    <t>Capacitación Individual Docente.</t>
  </si>
  <si>
    <t xml:space="preserve">
V.ACADEMICA
F. INGENIERIA
FACECO
F.EDUCACION
F. SALUD
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</si>
  <si>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</si>
  <si>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</si>
  <si>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</si>
  <si>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</si>
  <si>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</si>
  <si>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</si>
  <si>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</si>
  <si>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FACECO 
F.EDUCACION
F.C.J.P.
F. SALUD</t>
  </si>
  <si>
    <t>SF-PY4.2</t>
  </si>
  <si>
    <t>Aprestamiento en Lectura Crítica y Matemática- Plan de Fomento a la Calidad-FASE I-Permanencia y graduación.</t>
  </si>
  <si>
    <t>SF-PY4.3</t>
  </si>
  <si>
    <t>Fortalecimiento de las Competencias Genéricas Saber Pro- Plan de Fomento a la Calidad-FASE I -Permanencia y graduación.</t>
  </si>
  <si>
    <t>SF-PY4.4</t>
  </si>
  <si>
    <t>Consejerías Académicas -Plan de Fomento a la Calidad-FASE I-Permanencia y graduación.</t>
  </si>
  <si>
    <t>SF-PY4.5</t>
  </si>
  <si>
    <t>Apoyo a la Politica de Inclusión-Permanencia y graduación.</t>
  </si>
  <si>
    <t>SF-PY5.  Acreditación de Alta Calidad de la Universidad</t>
  </si>
  <si>
    <t>SF-PY5.1</t>
  </si>
  <si>
    <t>Funcionamiento de la Unidad de Apoyo a los Procesos de Autoevaluación  y Acreditación Institucional.</t>
  </si>
  <si>
    <t>V.ACADEMICA
F. SALUD</t>
  </si>
  <si>
    <t>SF-PY5.2</t>
  </si>
  <si>
    <t>Procesos de Autoevaluación y Acreditación Institucional; Capacitaciones  y encuentros para apoyo con Universidades del país.</t>
  </si>
  <si>
    <t>SF-PY7. Fortalecimiento de los Vínculos Universidad - Egresados.</t>
  </si>
  <si>
    <t>SF-PY7.1</t>
  </si>
  <si>
    <t>Portal Laboral, fortalecimiento del vínculo empresa-universidad-estado.</t>
  </si>
  <si>
    <t>SF-PY7.2</t>
  </si>
  <si>
    <t>Programa de Seguimiento a Graduados, Apoyo a procesos de educación continuada.</t>
  </si>
  <si>
    <t>V.ACADEMICA
FACECO
F. EDUCACIÓN</t>
  </si>
  <si>
    <t>SF-PY7.3</t>
  </si>
  <si>
    <t>Mejoramiento de la infraestructura tecnológica para el segumiento a egresados.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</si>
  <si>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</si>
  <si>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</si>
  <si>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</si>
  <si>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</si>
  <si>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</si>
  <si>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</si>
  <si>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</si>
  <si>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 xml:space="preserve"> Adquisición y renovación de  licencias software Y bases de datos especializadas  para  actividades de investigaciòn.</t>
  </si>
  <si>
    <t>SI-PY1.3</t>
  </si>
  <si>
    <t>Apoyo a la formación de alto nivel (Maestrias, doctorados, posdoctorados).</t>
  </si>
  <si>
    <t>VIPS
FACECO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</si>
  <si>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</si>
  <si>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</si>
  <si>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</si>
  <si>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</si>
  <si>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</si>
  <si>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</si>
  <si>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</si>
  <si>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</si>
  <si>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</si>
  <si>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</si>
  <si>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</si>
  <si>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</si>
  <si>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</si>
  <si>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</si>
  <si>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</si>
  <si>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</si>
  <si>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F.C.J.P.</t>
  </si>
  <si>
    <t>SI-PY2.6</t>
  </si>
  <si>
    <t>Apoyo a docentes para  realizar ponencias en eventos nacionales e internacionales.</t>
  </si>
  <si>
    <t>VIPS 
FACECO</t>
  </si>
  <si>
    <t>SI-PY2.7</t>
  </si>
  <si>
    <t>Consolidación de grupos de Investigación.</t>
  </si>
  <si>
    <t>SI-PY2.8</t>
  </si>
  <si>
    <t>Capacitación y participación de la Facultad de Ciencias Jurídicas y Políticas en eventos de formación.</t>
  </si>
  <si>
    <t>FCJP</t>
  </si>
  <si>
    <t>SI-PY2.9</t>
  </si>
  <si>
    <t>Apoyo al desarrollo de los Doctorados: Agroindustria y Desarrollo Agricola Sostenible;  Educación y Cultura Ambiental; en Ciencias de la Salud.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</si>
  <si>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</si>
  <si>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</si>
  <si>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</si>
  <si>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</si>
  <si>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</si>
  <si>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</si>
  <si>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</si>
  <si>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</si>
  <si>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>Financiar la vinculación de  jóvenes investigadores.</t>
  </si>
  <si>
    <t>SI-PY3.4</t>
  </si>
  <si>
    <t>Capacitación y Desarrollo de talleres para la formación de la investigación.</t>
  </si>
  <si>
    <t>F. SALUD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</si>
  <si>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</si>
  <si>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</si>
  <si>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</si>
  <si>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</si>
  <si>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</si>
  <si>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INGENIERIA
F.EDUCACIÓN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</si>
  <si>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</si>
  <si>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</si>
  <si>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</si>
  <si>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</si>
  <si>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nacional y/o internacional.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</si>
  <si>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</si>
  <si>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</si>
  <si>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</si>
  <si>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</si>
  <si>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Apoyo a Proyectos de Investigación ejecutados por los Centros de Desarrollo Tecnológicos.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</si>
  <si>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</si>
  <si>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</si>
  <si>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</si>
  <si>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F. INGENIERIA
FACECO</t>
  </si>
  <si>
    <t>SI-PY9.2</t>
  </si>
  <si>
    <t xml:space="preserve">Capacitación a editores de revistas científicas;  Taller escritura de artículos científicos.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</si>
  <si>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</si>
  <si>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</si>
  <si>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</si>
  <si>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</si>
  <si>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</si>
  <si>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</si>
  <si>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</si>
  <si>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</si>
  <si>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F.C.J.P.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</si>
  <si>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</si>
  <si>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</si>
  <si>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</si>
  <si>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</si>
  <si>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</si>
  <si>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F. SALUD
FACECO
F. EDUCACIÓN
FCJP</t>
  </si>
  <si>
    <t>SP-PY1.2</t>
  </si>
  <si>
    <t>Apoyo a la internacionalización de la investigación y la proyección social.</t>
  </si>
  <si>
    <t xml:space="preserve">
F. SALUD
FACECO</t>
  </si>
  <si>
    <t>SP-PY1.3</t>
  </si>
  <si>
    <t>Apoyo a los procesos y fortalecimiento de alianzas académico-administrativas entre la Universidad y organismos públicos y privados.</t>
  </si>
  <si>
    <t>FACECO</t>
  </si>
  <si>
    <t>SP-PY2.  Regionalización de la USCO</t>
  </si>
  <si>
    <t>SP-PY2.1</t>
  </si>
  <si>
    <t>Apoyo y gestión en acciones, proyectos y eventos para regionalización.</t>
  </si>
  <si>
    <t>VIPS
F. SALUD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</si>
  <si>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</si>
  <si>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</si>
  <si>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</si>
  <si>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</si>
  <si>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</si>
  <si>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</si>
  <si>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</si>
  <si>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VIPS
F. INGENIERIA
F.EDUCACIÓN
F.SALUD</t>
  </si>
  <si>
    <t>SP-PY3.4</t>
  </si>
  <si>
    <t>Apoyos a la realización y participación en  eventos de proyección social.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</si>
  <si>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</si>
  <si>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</si>
  <si>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</si>
  <si>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</si>
  <si>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F- INGENIERÍA
FACECO
F. EDUCACIÓN
FCJP</t>
  </si>
  <si>
    <t>SP-PY4.  Estructuración y desarrollo Unidades de Atención Especializada y de Emprendimiento e Innovación Institucional.</t>
  </si>
  <si>
    <t>SP-PY4.1</t>
  </si>
  <si>
    <t>Implementación y operacionalización de la Unidad de Emprendimiento e Innovación.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</si>
  <si>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</si>
  <si>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</si>
  <si>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</si>
  <si>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</si>
  <si>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</si>
  <si>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SP-PY5.3</t>
  </si>
  <si>
    <t>Estrategia de integración al postconflicto desde la salud Regional.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</si>
  <si>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</si>
  <si>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</si>
  <si>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</si>
  <si>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</si>
  <si>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</si>
  <si>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</si>
  <si>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</si>
  <si>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</si>
  <si>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</si>
  <si>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</si>
  <si>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</si>
  <si>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</si>
  <si>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Renovación Hosting y  elaboración de revista para comunicaciones y divulgación de actividades resultado de proyección social.</t>
  </si>
  <si>
    <t>SP-PY8.3</t>
  </si>
  <si>
    <t>Fortalecimiento de medios audiovisuales institucionales.</t>
  </si>
  <si>
    <t>SP-PY8.4</t>
  </si>
  <si>
    <t>Elaboración de prospectos, revistas e instructivos-publicidad.</t>
  </si>
  <si>
    <t>F. SALUD
F. INGENIERÍA
F. EDUCACIÓN
F.C.J.P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</si>
  <si>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</si>
  <si>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</si>
  <si>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</si>
  <si>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</si>
  <si>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</si>
  <si>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</si>
  <si>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</si>
  <si>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</si>
  <si>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</si>
  <si>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</si>
  <si>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</si>
  <si>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Sedes.</t>
  </si>
  <si>
    <t xml:space="preserve">
F.INGENIERIA
F. SALUD</t>
  </si>
  <si>
    <t>SB-PY1.5</t>
  </si>
  <si>
    <t>Atención apersonas en drogadicción, prostitución y E.T.V.  en las Sedes.</t>
  </si>
  <si>
    <t>SB-PY1.6</t>
  </si>
  <si>
    <t>USCO saludable.</t>
  </si>
  <si>
    <t>SB-PY1.7</t>
  </si>
  <si>
    <t>Proyecto de Inclusión y atención de la población con diversidad funcional en la USCO.</t>
  </si>
  <si>
    <t>GPIE</t>
  </si>
  <si>
    <t>SB-PY2.  Recreación y Deportes con responsabilidad y compromiso.</t>
  </si>
  <si>
    <t>SB-PY2.1</t>
  </si>
  <si>
    <t>Actividades deportivas de todas las Sedes.</t>
  </si>
  <si>
    <t>F.INGENIERIA
F. SALUD</t>
  </si>
  <si>
    <t>SB-PY3. Cultura con responsabilidad y compromiso.</t>
  </si>
  <si>
    <t>SB-PY3.1</t>
  </si>
  <si>
    <t>Actividades Culturales de todas las Sedes.</t>
  </si>
  <si>
    <t xml:space="preserve">
BIENESTAR
F.SALUD
FACECO
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</si>
  <si>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</si>
  <si>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</si>
  <si>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</si>
  <si>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 xml:space="preserve">
FACECO
F. EDUCACION
BIENESTAR
F.C.E.N.
F. SALUD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</si>
  <si>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</si>
  <si>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</si>
  <si>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</si>
  <si>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</si>
  <si>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</si>
  <si>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</si>
  <si>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</si>
  <si>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BIENESTAR
F. SALUD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</si>
  <si>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</si>
  <si>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</si>
  <si>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</si>
  <si>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</si>
  <si>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</si>
  <si>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</si>
  <si>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</si>
  <si>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</t>
  </si>
  <si>
    <t>VIC. ADTIVA.
F. SALUD</t>
  </si>
  <si>
    <t>SA-PY2.a  Construcción y mantenimiento de las Sedes.</t>
  </si>
  <si>
    <t>SA-PY2a.1</t>
  </si>
  <si>
    <t>Construcción de infraestructura física en todas las Sedes.</t>
  </si>
  <si>
    <t>BIENESTAR
F. EDUCACIÓN</t>
  </si>
  <si>
    <t>SA-PY2a.2</t>
  </si>
  <si>
    <t>Adecuaciones, mantenimientos y mejoras en infraestructura de todas las sedes.</t>
  </si>
  <si>
    <t>VIC.ADTIVA.
F. SALUD
F.INGENIERIA
FACECO
F.C.J.P.
F. EDUCACIÓN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</si>
  <si>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</si>
  <si>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</si>
  <si>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</si>
  <si>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</si>
  <si>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</si>
  <si>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Dotación de muebles y equipos de oficinas para todas las Sedes.</t>
  </si>
  <si>
    <t>VIC.ADTIVA.
F. SALUD 
FACECO
F.EDUCACIÓN
F.C.S.H.
F.C.J.P.
F.C.E.N.</t>
  </si>
  <si>
    <t>SA-PY2b.3</t>
  </si>
  <si>
    <t>Adquisición bibliografía.</t>
  </si>
  <si>
    <t xml:space="preserve">
VIC.ADTIVA.
F. SALUD
F. INGENIERÍA
FACECO
F. EDUCACIÓN
F.C.S.H
F.C.J.P.
F.C.E.N.</t>
  </si>
  <si>
    <t>SA-PY2b.4</t>
  </si>
  <si>
    <t xml:space="preserve"> Mantenimiento de Equipos de Laboratorio,  Muebles, accesorios y equipos de Oficina de todas las sedes.</t>
  </si>
  <si>
    <t>VIC.ADTIVA.
FACECO
F.C.J.P.
F. SALUD</t>
  </si>
  <si>
    <t>SA-PY2b.5</t>
  </si>
  <si>
    <t>Dotación de elementos de aseo y cafetería.</t>
  </si>
  <si>
    <t xml:space="preserve">
F. SALUD
F.EDUCACION
</t>
  </si>
  <si>
    <t>SA-PY2b.6</t>
  </si>
  <si>
    <t>Dotación, renovación de Software y licencias.</t>
  </si>
  <si>
    <t xml:space="preserve">VIC. ADTIVA.         F. SALUD
</t>
  </si>
  <si>
    <t>SA-PY2b.7</t>
  </si>
  <si>
    <t>Contratación personal para mantenimiento CTIC.</t>
  </si>
  <si>
    <t>VIC.ADTIVA.
FACECO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</si>
  <si>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</si>
  <si>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</si>
  <si>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</si>
  <si>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</si>
  <si>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VIC.ADTIVA.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</si>
  <si>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</si>
  <si>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</si>
  <si>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</si>
  <si>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</si>
  <si>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</si>
  <si>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</si>
  <si>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</si>
  <si>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</si>
  <si>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SA-PY3.4</t>
  </si>
  <si>
    <t xml:space="preserve"> Gestión de la estructura academico-administrativa y financiera.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</si>
  <si>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</si>
  <si>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</si>
  <si>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</si>
  <si>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</si>
  <si>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</si>
  <si>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</si>
  <si>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</si>
  <si>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F.INGENIERIA
F. EDUCACIÓN
F. SALUD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</si>
  <si>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</si>
  <si>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</si>
  <si>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</si>
  <si>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</si>
  <si>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</si>
  <si>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</si>
  <si>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</si>
  <si>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</si>
  <si>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</si>
  <si>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</si>
  <si>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</si>
  <si>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>EJECUCIÓN EN CDP</t>
  </si>
  <si>
    <t>$</t>
  </si>
  <si>
    <t>SALDOS POR EJECUTAR EN CDP</t>
  </si>
  <si>
    <t>EJECUCIÓN EN RP</t>
  </si>
  <si>
    <t xml:space="preserve">SALDOS POR EJECUTAR </t>
  </si>
  <si>
    <t>SUBSISTEMA DE FORMACION</t>
  </si>
  <si>
    <t>SUBSISTEMA: DE INVESTIGACIÓN</t>
  </si>
  <si>
    <t>SUBSISTEMA DE PROYECCION SOCIAL</t>
  </si>
  <si>
    <t>SUBSISTEMA BIENESTAR UNIVERSITARIO</t>
  </si>
  <si>
    <t>SUBSISTEMA ADMINISTRATIVO</t>
  </si>
  <si>
    <t xml:space="preserve">  ASIGNADO</t>
  </si>
  <si>
    <t>EJECUTADO</t>
  </si>
  <si>
    <t xml:space="preserve">        %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</si>
  <si>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</si>
  <si>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</si>
  <si>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</si>
  <si>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</si>
  <si>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</si>
  <si>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</si>
  <si>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</si>
  <si>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</si>
  <si>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</si>
  <si>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</si>
  <si>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 xml:space="preserve">EXTENSIÓN </t>
  </si>
  <si>
    <t>PROYECTOS INSTITUCIONALES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</si>
</sst>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sz val="1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5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27" fillId="0" borderId="0"/>
  </cellStyleXfs>
  <cellXfs count="246">
    <xf numFmtId="0" fontId="0" fillId="0" borderId="0" xfId="0"/>
    <xf numFmtId="0" fontId="4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4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6" fillId="4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0" borderId="0" xfId="0" applyFont="1"/>
    <xf numFmtId="0" fontId="0" fillId="0" borderId="7" xfId="0" applyBorder="1" applyAlignment="1">
      <alignment vertical="center" textRotation="255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3" fontId="10" fillId="0" borderId="1" xfId="0" applyNumberFormat="1" applyFont="1" applyFill="1" applyBorder="1" applyAlignment="1">
      <alignment horizontal="center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7" xfId="0" applyFont="1" applyBorder="1" applyAlignment="1">
      <alignment horizontal="left" vertical="top" wrapText="1"/>
    </xf>
    <xf numFmtId="3" fontId="0" fillId="0" borderId="0" xfId="0" applyNumberFormat="1"/>
    <xf numFmtId="0" fontId="0" fillId="0" borderId="11" xfId="0" applyBorder="1" applyAlignment="1">
      <alignment vertical="center" textRotation="255"/>
    </xf>
    <xf numFmtId="0" fontId="0" fillId="0" borderId="13" xfId="0" applyFont="1" applyBorder="1" applyAlignment="1">
      <alignment horizontal="left" vertical="top" wrapText="1"/>
    </xf>
    <xf numFmtId="0" fontId="9" fillId="0" borderId="14" xfId="0" applyFont="1" applyFill="1" applyBorder="1" applyAlignment="1">
      <alignment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 applyAlignment="1">
      <alignment textRotation="255"/>
    </xf>
    <xf numFmtId="3" fontId="10" fillId="7" borderId="18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vertical="center" wrapText="1"/>
    </xf>
    <xf numFmtId="10" fontId="12" fillId="7" borderId="18" xfId="0" applyNumberFormat="1" applyFont="1" applyFill="1" applyBorder="1" applyAlignment="1">
      <alignment horizontal="center" vertical="center"/>
    </xf>
    <xf numFmtId="3" fontId="9" fillId="7" borderId="18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left" vertical="top" wrapText="1"/>
    </xf>
    <xf numFmtId="3" fontId="0" fillId="3" borderId="0" xfId="0" applyNumberFormat="1" applyFill="1" applyAlignment="1">
      <alignment vertical="center"/>
    </xf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horizontal="right" vertical="center" wrapText="1"/>
    </xf>
    <xf numFmtId="3" fontId="1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0" borderId="11" xfId="0" applyNumberFormat="1" applyFont="1" applyFill="1" applyBorder="1" applyAlignment="1">
      <alignment horizontal="right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3" borderId="12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3" fontId="10" fillId="0" borderId="1" xfId="0" applyNumberFormat="1" applyFont="1" applyFill="1" applyBorder="1" applyAlignment="1">
      <alignment horizontal="center" vertical="top" wrapText="1"/>
    </xf>
    <xf numFmtId="3" fontId="11" fillId="5" borderId="1" xfId="0" applyNumberFormat="1" applyFont="1" applyFill="1" applyBorder="1" applyAlignment="1">
      <alignment horizontal="right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vertical="top" wrapText="1"/>
    </xf>
    <xf numFmtId="0" fontId="10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0" fillId="7" borderId="18" xfId="0" applyFill="1" applyBorder="1"/>
    <xf numFmtId="0" fontId="7" fillId="7" borderId="16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3" fontId="0" fillId="3" borderId="0" xfId="0" applyNumberFormat="1" applyFill="1"/>
    <xf numFmtId="0" fontId="7" fillId="3" borderId="4" xfId="0" applyFont="1" applyFill="1" applyBorder="1" applyAlignment="1">
      <alignment horizontal="center" vertical="center" wrapText="1"/>
    </xf>
    <xf numFmtId="3" fontId="20" fillId="3" borderId="4" xfId="0" applyNumberFormat="1" applyFont="1" applyFill="1" applyBorder="1" applyAlignment="1">
      <alignment horizontal="right" vertical="center" wrapText="1"/>
    </xf>
    <xf numFmtId="3" fontId="20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20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7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7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7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8" xfId="0" applyBorder="1"/>
    <xf numFmtId="3" fontId="0" fillId="0" borderId="18" xfId="0" applyNumberFormat="1" applyBorder="1"/>
    <xf numFmtId="3" fontId="13" fillId="0" borderId="18" xfId="0" applyNumberFormat="1" applyFont="1" applyBorder="1"/>
    <xf numFmtId="3" fontId="13" fillId="3" borderId="18" xfId="0" applyNumberFormat="1" applyFont="1" applyFill="1" applyBorder="1"/>
    <xf numFmtId="10" fontId="0" fillId="3" borderId="18" xfId="0" applyNumberFormat="1" applyFill="1" applyBorder="1" applyAlignment="1">
      <alignment horizontal="center" vertical="center"/>
    </xf>
    <xf numFmtId="3" fontId="13" fillId="0" borderId="17" xfId="0" applyNumberFormat="1" applyFont="1" applyBorder="1"/>
    <xf numFmtId="3" fontId="13" fillId="0" borderId="17" xfId="0" applyNumberFormat="1" applyFont="1" applyFill="1" applyBorder="1" applyAlignment="1">
      <alignment horizontal="right" vertical="center" wrapText="1"/>
    </xf>
    <xf numFmtId="10" fontId="9" fillId="3" borderId="18" xfId="0" applyNumberFormat="1" applyFont="1" applyFill="1" applyBorder="1" applyAlignment="1">
      <alignment horizontal="center" vertical="center"/>
    </xf>
    <xf numFmtId="3" fontId="13" fillId="0" borderId="18" xfId="0" applyNumberFormat="1" applyFont="1" applyFill="1" applyBorder="1" applyAlignment="1">
      <alignment horizontal="right" vertical="center" wrapText="1"/>
    </xf>
    <xf numFmtId="3" fontId="13" fillId="0" borderId="15" xfId="0" applyNumberFormat="1" applyFont="1" applyBorder="1"/>
    <xf numFmtId="10" fontId="12" fillId="0" borderId="18" xfId="0" applyNumberFormat="1" applyFont="1" applyBorder="1" applyAlignment="1">
      <alignment horizontal="center" vertical="center"/>
    </xf>
    <xf numFmtId="3" fontId="7" fillId="0" borderId="18" xfId="0" applyNumberFormat="1" applyFont="1" applyBorder="1"/>
    <xf numFmtId="0" fontId="0" fillId="0" borderId="0" xfId="0" applyBorder="1"/>
    <xf numFmtId="165" fontId="2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/>
    <xf numFmtId="3" fontId="13" fillId="0" borderId="0" xfId="0" applyNumberFormat="1" applyFont="1" applyBorder="1"/>
    <xf numFmtId="0" fontId="22" fillId="0" borderId="0" xfId="0" applyFont="1" applyFill="1" applyBorder="1"/>
    <xf numFmtId="0" fontId="22" fillId="0" borderId="0" xfId="0" applyFont="1" applyBorder="1"/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9" fillId="7" borderId="15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" xfId="0" applyFill="1" applyBorder="1" applyAlignment="1">
      <alignment horizontal="center" vertical="center" textRotation="255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19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14" fillId="7" borderId="15" xfId="0" applyFont="1" applyFill="1" applyBorder="1" applyAlignment="1">
      <alignment horizontal="center" vertical="center" wrapText="1"/>
    </xf>
    <xf numFmtId="0" fontId="14" fillId="7" borderId="16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left" vertical="top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5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left" vertical="center" wrapText="1"/>
    </xf>
    <xf numFmtId="0" fontId="14" fillId="7" borderId="17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vertical="center" wrapText="1"/>
    </xf>
    <xf numFmtId="0" fontId="17" fillId="7" borderId="16" xfId="0" applyFont="1" applyFill="1" applyBorder="1" applyAlignment="1">
      <alignment vertical="center" wrapText="1"/>
    </xf>
    <xf numFmtId="0" fontId="17" fillId="7" borderId="17" xfId="0" applyFont="1" applyFill="1" applyBorder="1" applyAlignment="1">
      <alignment vertical="center" wrapText="1"/>
    </xf>
    <xf numFmtId="0" fontId="14" fillId="7" borderId="8" xfId="0" applyFont="1" applyFill="1" applyBorder="1" applyAlignment="1">
      <alignment horizontal="left" vertical="center" wrapText="1"/>
    </xf>
    <xf numFmtId="0" fontId="14" fillId="7" borderId="9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horizontal="left" vertical="center" wrapText="1"/>
    </xf>
    <xf numFmtId="0" fontId="17" fillId="7" borderId="16" xfId="0" applyFont="1" applyFill="1" applyBorder="1" applyAlignment="1">
      <alignment horizontal="left" vertical="center" wrapText="1"/>
    </xf>
    <xf numFmtId="0" fontId="9" fillId="3" borderId="0" xfId="0" applyFont="1" applyFill="1" applyBorder="1" applyAlignment="1">
      <alignment vertical="center"/>
    </xf>
    <xf numFmtId="0" fontId="9" fillId="3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vertical="center" wrapText="1"/>
    </xf>
    <xf numFmtId="0" fontId="9" fillId="0" borderId="0" xfId="0" applyFont="1"/>
    <xf numFmtId="3" fontId="9" fillId="0" borderId="0" xfId="0" applyNumberFormat="1" applyFont="1"/>
    <xf numFmtId="0" fontId="9" fillId="3" borderId="0" xfId="0" applyFont="1" applyFill="1" applyBorder="1"/>
    <xf numFmtId="3" fontId="9" fillId="3" borderId="0" xfId="0" applyNumberFormat="1" applyFont="1" applyFill="1"/>
    <xf numFmtId="10" fontId="9" fillId="3" borderId="0" xfId="0" applyNumberFormat="1" applyFont="1" applyFill="1"/>
    <xf numFmtId="0" fontId="9" fillId="0" borderId="0" xfId="0" applyFont="1" applyFill="1"/>
    <xf numFmtId="0" fontId="9" fillId="3" borderId="0" xfId="0" applyFont="1" applyFill="1"/>
    <xf numFmtId="10" fontId="9" fillId="0" borderId="0" xfId="0" applyNumberFormat="1" applyFont="1"/>
    <xf numFmtId="0" fontId="9" fillId="3" borderId="0" xfId="0" applyFont="1" applyFill="1" applyAlignment="1">
      <alignment horizontal="center" vertical="center"/>
    </xf>
    <xf numFmtId="3" fontId="9" fillId="3" borderId="0" xfId="0" applyNumberFormat="1" applyFont="1" applyFill="1" applyBorder="1"/>
    <xf numFmtId="10" fontId="0" fillId="0" borderId="0" xfId="0" applyNumberFormat="1"/>
    <xf numFmtId="10" fontId="9" fillId="3" borderId="0" xfId="0" applyNumberFormat="1" applyFont="1" applyFill="1" applyBorder="1" applyAlignment="1">
      <alignment horizontal="center" vertical="center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     </a:t>
            </a:r>
          </a:p>
          <a:p>
            <a:pPr>
              <a:defRPr/>
            </a:pPr>
            <a:r>
              <a:rPr lang="es-CO"/>
              <a:t>EJECUCIÓN</a:t>
            </a:r>
            <a:r>
              <a:rPr lang="es-CO" baseline="0"/>
              <a:t> PLAN DE ACCIÓN POR SUBSISTEMAS A 30 DE MAYO DE 2017</a:t>
            </a:r>
            <a:endParaRPr lang="es-CO"/>
          </a:p>
        </c:rich>
      </c:tx>
      <c:layout>
        <c:manualLayout>
          <c:xMode val="edge"/>
          <c:yMode val="edge"/>
          <c:x val="0.20745604913005639"/>
          <c:y val="3.7745796129550806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6579177602799651E-2"/>
          <c:y val="0.28431501086287658"/>
          <c:w val="0.89953193350831151"/>
          <c:h val="0.4388167627371937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'PLAN ACCIÓN CONSOLIDADO'!$DN$3:$DN$21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3318970200464745E-2"/>
                  <c:y val="-1.27591706539074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574320165901833E-2"/>
                  <c:y val="-3.1897926634768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829670131338984E-2"/>
                  <c:y val="-1.5948963317384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2978600138251564E-3"/>
                  <c:y val="-6.3795853269537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'PLAN ACCIÓN CONSOLIDADO'!$DM$22:$DM$109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'PLAN ACCIÓN CONSOLIDADO'!$DN$22:$DN$109</c:f>
              <c:numCache>
                <c:formatCode>#,##0</c:formatCode>
                <c:ptCount val="6"/>
                <c:pt idx="0">
                  <c:v>1764258531</c:v>
                </c:pt>
                <c:pt idx="1">
                  <c:v>7026077871</c:v>
                </c:pt>
                <c:pt idx="2">
                  <c:v>2280862014</c:v>
                </c:pt>
                <c:pt idx="3">
                  <c:v>2936106765</c:v>
                </c:pt>
                <c:pt idx="4">
                  <c:v>6742686407</c:v>
                </c:pt>
              </c:numCache>
            </c:numRef>
          </c:val>
        </c:ser>
        <c:ser>
          <c:idx val="1"/>
          <c:order val="1"/>
          <c:tx>
            <c:strRef>
              <c:f>'PLAN ACCIÓN CONSOLIDADO'!$DO$3:$DO$21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5276460152076716E-2"/>
                  <c:y val="-1.59489633173843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8723250172814494E-2"/>
                  <c:y val="-5.847885661100091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87218017972703E-2"/>
                  <c:y val="-1.9138755980861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1361480248852812E-2"/>
                  <c:y val="-9.56937799043068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91469022811516E-2"/>
                  <c:y val="-1.59489633173843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'PLAN ACCIÓN CONSOLIDADO'!$DM$22:$DM$109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'PLAN ACCIÓN CONSOLIDADO'!$DO$22:$DO$109</c:f>
              <c:numCache>
                <c:formatCode>#,##0</c:formatCode>
                <c:ptCount val="6"/>
                <c:pt idx="0">
                  <c:v>580390867</c:v>
                </c:pt>
                <c:pt idx="1">
                  <c:v>2537796025</c:v>
                </c:pt>
                <c:pt idx="2">
                  <c:v>637783903</c:v>
                </c:pt>
                <c:pt idx="3">
                  <c:v>2197983757</c:v>
                </c:pt>
                <c:pt idx="4">
                  <c:v>2232786326</c:v>
                </c:pt>
              </c:numCache>
            </c:numRef>
          </c:val>
        </c:ser>
        <c:ser>
          <c:idx val="2"/>
          <c:order val="2"/>
          <c:tx>
            <c:strRef>
              <c:f>'PLAN ACCIÓN CONSOLIDADO'!$DP$3:$DP$21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4253901589892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1829670131339025E-2"/>
                  <c:y val="-6.3795853269537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68074012442640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68074012442640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642539015898921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'PLAN ACCIÓN CONSOLIDADO'!$DM$22:$DM$109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'PLAN ACCIÓN CONSOLIDADO'!$DP$22:$DP$109</c:f>
              <c:numCache>
                <c:formatCode>0.00%</c:formatCode>
                <c:ptCount val="6"/>
                <c:pt idx="0">
                  <c:v>0.3289715519590139</c:v>
                </c:pt>
                <c:pt idx="1">
                  <c:v>0.36119668349744655</c:v>
                </c:pt>
                <c:pt idx="2">
                  <c:v>0.27962406278208113</c:v>
                </c:pt>
                <c:pt idx="3">
                  <c:v>0.74860484748074207</c:v>
                </c:pt>
                <c:pt idx="4">
                  <c:v>0.33114195014052655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04459264"/>
        <c:axId val="104465152"/>
        <c:axId val="0"/>
      </c:bar3DChart>
      <c:catAx>
        <c:axId val="104459264"/>
        <c:scaling>
          <c:orientation val="minMax"/>
        </c:scaling>
        <c:delete val="0"/>
        <c:axPos val="b"/>
        <c:majorTickMark val="none"/>
        <c:minorTickMark val="none"/>
        <c:tickLblPos val="nextTo"/>
        <c:crossAx val="104465152"/>
        <c:crosses val="autoZero"/>
        <c:auto val="1"/>
        <c:lblAlgn val="ctr"/>
        <c:lblOffset val="100"/>
        <c:noMultiLvlLbl val="0"/>
      </c:catAx>
      <c:valAx>
        <c:axId val="104465152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0445926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9.9477345407170389E-2"/>
          <c:y val="0.87763126499139754"/>
          <c:w val="0.27980896641261443"/>
          <c:h val="5.7680744452397993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endParaRPr lang="es-CO"/>
          </a:p>
          <a:p>
            <a:pPr>
              <a:defRPr/>
            </a:pPr>
            <a:r>
              <a:rPr lang="es-CO"/>
              <a:t>EJECUCIÓN</a:t>
            </a:r>
            <a:r>
              <a:rPr lang="es-CO" baseline="0"/>
              <a:t> PLAN DE ACCIÓN POR RUBROS PRESUPUESTALES A 30 DE MAYO DE 2017</a:t>
            </a:r>
          </a:p>
          <a:p>
            <a:pPr>
              <a:defRPr/>
            </a:pPr>
            <a:endParaRPr lang="es-CO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8822595607726924E-2"/>
          <c:y val="0.16905422762520539"/>
          <c:w val="0.95849546232487326"/>
          <c:h val="0.6076401413312495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'PLAN ACCIÓN CONSOLIDADO'!$DN$111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7293557364636156E-2"/>
                  <c:y val="-1.27959027317942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446461188945232E-2"/>
                  <c:y val="-1.02367221854354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3834845891708924E-2"/>
                  <c:y val="-1.79142638245118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265744149943585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4587114729272311E-2"/>
                  <c:y val="-7.67754163907655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6516787959108685E-2"/>
                  <c:y val="-5.11836109271770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7645191215453849E-3"/>
                  <c:y val="-3.07101665563062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4210980310490616E-2"/>
                  <c:y val="-1.53550832781531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'PLAN ACCIÓN CONSOLIDADO'!$DM$112:$DM$119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'PLAN ACCIÓN CONSOLIDADO'!$DN$112:$DN$119</c:f>
              <c:numCache>
                <c:formatCode>#,##0</c:formatCode>
                <c:ptCount val="8"/>
                <c:pt idx="0">
                  <c:v>2335604763</c:v>
                </c:pt>
                <c:pt idx="1">
                  <c:v>3153670729</c:v>
                </c:pt>
                <c:pt idx="2">
                  <c:v>814030623</c:v>
                </c:pt>
                <c:pt idx="3">
                  <c:v>7026077871</c:v>
                </c:pt>
                <c:pt idx="4">
                  <c:v>1503182191</c:v>
                </c:pt>
                <c:pt idx="5">
                  <c:v>2280862014</c:v>
                </c:pt>
                <c:pt idx="6">
                  <c:v>700456632</c:v>
                </c:pt>
                <c:pt idx="7">
                  <c:v>2936106765</c:v>
                </c:pt>
              </c:numCache>
            </c:numRef>
          </c:val>
        </c:ser>
        <c:ser>
          <c:idx val="1"/>
          <c:order val="1"/>
          <c:tx>
            <c:strRef>
              <c:f>'PLAN ACCIÓN CONSOLIDADO'!$DO$111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669691783417848E-2"/>
                  <c:y val="-1.79142638245118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112840325634508E-2"/>
                  <c:y val="-7.67754163907655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752268837563429E-2"/>
                  <c:y val="-7.67754163907655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574001855358138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6516787959108772E-2"/>
                  <c:y val="-1.5355284788432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997549943203608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9975499432036003E-2"/>
                  <c:y val="-2.55918054635875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4.150453767512677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'PLAN ACCIÓN CONSOLIDADO'!$DM$112:$DM$119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'PLAN ACCIÓN CONSOLIDADO'!$DO$112:$DO$119</c:f>
              <c:numCache>
                <c:formatCode>#,##0</c:formatCode>
                <c:ptCount val="8"/>
                <c:pt idx="0">
                  <c:v>224918047</c:v>
                </c:pt>
                <c:pt idx="1">
                  <c:v>1239641712</c:v>
                </c:pt>
                <c:pt idx="2">
                  <c:v>222883211</c:v>
                </c:pt>
                <c:pt idx="3">
                  <c:v>2537796025</c:v>
                </c:pt>
                <c:pt idx="4">
                  <c:v>611750141</c:v>
                </c:pt>
                <c:pt idx="5">
                  <c:v>637783903</c:v>
                </c:pt>
                <c:pt idx="6">
                  <c:v>513984082</c:v>
                </c:pt>
                <c:pt idx="7">
                  <c:v>2197983757</c:v>
                </c:pt>
              </c:numCache>
            </c:numRef>
          </c:val>
        </c:ser>
        <c:ser>
          <c:idx val="2"/>
          <c:order val="2"/>
          <c:tx>
            <c:strRef>
              <c:f>'PLAN ACCIÓN CONSOLIDADO'!$DP$111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66969178341782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293557364636156E-2"/>
                  <c:y val="-7.67754163907655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59936501325430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9599365013254308E-2"/>
                  <c:y val="-5.11836109271770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729355736463615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4210980310490533E-2"/>
                  <c:y val="2.5591805463588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421098031049061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7669691783417848E-2"/>
                  <c:y val="-5.11836109271770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'PLAN ACCIÓN CONSOLIDADO'!$DM$112:$DM$119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'PLAN ACCIÓN CONSOLIDADO'!$DP$112:$DP$119</c:f>
              <c:numCache>
                <c:formatCode>0.00%</c:formatCode>
                <c:ptCount val="8"/>
                <c:pt idx="0">
                  <c:v>9.6299703855330765E-2</c:v>
                </c:pt>
                <c:pt idx="1">
                  <c:v>0.39307899223616127</c:v>
                </c:pt>
                <c:pt idx="2">
                  <c:v>0.27380199798699711</c:v>
                </c:pt>
                <c:pt idx="3">
                  <c:v>0.36119668349744655</c:v>
                </c:pt>
                <c:pt idx="4">
                  <c:v>0.40697005636624123</c:v>
                </c:pt>
                <c:pt idx="5">
                  <c:v>0.27962406278208113</c:v>
                </c:pt>
                <c:pt idx="6">
                  <c:v>0.73378430372260361</c:v>
                </c:pt>
                <c:pt idx="7">
                  <c:v>0.74860484748074207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6214784"/>
        <c:axId val="125244160"/>
        <c:axId val="0"/>
      </c:bar3DChart>
      <c:catAx>
        <c:axId val="1162147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25244160"/>
        <c:crosses val="autoZero"/>
        <c:auto val="1"/>
        <c:lblAlgn val="ctr"/>
        <c:lblOffset val="100"/>
        <c:noMultiLvlLbl val="0"/>
      </c:catAx>
      <c:valAx>
        <c:axId val="125244160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621478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2170991432835228"/>
          <c:y val="0.90162610734936199"/>
          <c:w val="0.34533935905628199"/>
          <c:h val="8.7224328900241524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100011</xdr:colOff>
      <xdr:row>124</xdr:row>
      <xdr:rowOff>104775</xdr:rowOff>
    </xdr:from>
    <xdr:to>
      <xdr:col>94</xdr:col>
      <xdr:colOff>771524</xdr:colOff>
      <xdr:row>145</xdr:row>
      <xdr:rowOff>85725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138111</xdr:colOff>
      <xdr:row>147</xdr:row>
      <xdr:rowOff>85724</xdr:rowOff>
    </xdr:from>
    <xdr:to>
      <xdr:col>94</xdr:col>
      <xdr:colOff>771524</xdr:colOff>
      <xdr:row>173</xdr:row>
      <xdr:rowOff>95250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idy%20Rocio%20Murillo/Downloads/EJECUCI&#211;N%20PRESUPUESTAL%20P.%20ACCI&#211;N/ENERO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RZO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YO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FEBRERO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ABRIL%2020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ON%20PLAN%20DE%20ACCION%20A%2031%20DE%20ENERO%20DE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7"/>
      <sheetName val="Hoja1"/>
    </sheetNames>
    <sheetDataSet>
      <sheetData sheetId="0" refreshError="1">
        <row r="23">
          <cell r="L23">
            <v>91492631</v>
          </cell>
        </row>
        <row r="62">
          <cell r="T62">
            <v>280000</v>
          </cell>
        </row>
        <row r="68">
          <cell r="T68">
            <v>2000000</v>
          </cell>
        </row>
        <row r="81">
          <cell r="K81">
            <v>112000000</v>
          </cell>
        </row>
        <row r="84">
          <cell r="H84">
            <v>110832974</v>
          </cell>
        </row>
        <row r="112">
          <cell r="G112">
            <v>35000000</v>
          </cell>
        </row>
        <row r="148">
          <cell r="J148">
            <v>95000000</v>
          </cell>
        </row>
        <row r="155">
          <cell r="J155">
            <v>70000000</v>
          </cell>
        </row>
        <row r="163">
          <cell r="J163">
            <v>15000000</v>
          </cell>
          <cell r="Q163">
            <v>30000000</v>
          </cell>
        </row>
        <row r="177">
          <cell r="J177">
            <v>35000000</v>
          </cell>
        </row>
        <row r="184">
          <cell r="K184">
            <v>60000000</v>
          </cell>
        </row>
        <row r="191">
          <cell r="Q191">
            <v>29955000</v>
          </cell>
        </row>
        <row r="198">
          <cell r="J198">
            <v>30000000</v>
          </cell>
          <cell r="K198">
            <v>270000000</v>
          </cell>
        </row>
        <row r="213">
          <cell r="J213">
            <v>20000000</v>
          </cell>
          <cell r="K213">
            <v>270000000</v>
          </cell>
        </row>
        <row r="220">
          <cell r="J220">
            <v>880851</v>
          </cell>
          <cell r="Q220">
            <v>36802333</v>
          </cell>
        </row>
        <row r="228">
          <cell r="Q228">
            <v>1383907090</v>
          </cell>
        </row>
        <row r="237">
          <cell r="K237">
            <v>30000000</v>
          </cell>
        </row>
        <row r="244">
          <cell r="K244">
            <v>84000000</v>
          </cell>
        </row>
        <row r="252">
          <cell r="L252">
            <v>50000000</v>
          </cell>
        </row>
        <row r="361">
          <cell r="K361">
            <v>200000000</v>
          </cell>
        </row>
        <row r="385">
          <cell r="L385">
            <v>80000000</v>
          </cell>
        </row>
        <row r="498">
          <cell r="K498">
            <v>25000000</v>
          </cell>
        </row>
        <row r="503">
          <cell r="H503">
            <v>11266667</v>
          </cell>
        </row>
        <row r="505">
          <cell r="T505">
            <v>11266667</v>
          </cell>
        </row>
        <row r="518">
          <cell r="K518">
            <v>16000000</v>
          </cell>
        </row>
        <row r="526">
          <cell r="K526">
            <v>32000000</v>
          </cell>
        </row>
        <row r="549">
          <cell r="K549">
            <v>140000000</v>
          </cell>
        </row>
        <row r="565">
          <cell r="L565">
            <v>50000000</v>
          </cell>
        </row>
        <row r="579">
          <cell r="L579">
            <v>80000000</v>
          </cell>
        </row>
        <row r="602">
          <cell r="K602">
            <v>25000000</v>
          </cell>
        </row>
        <row r="619">
          <cell r="K619">
            <v>38000000</v>
          </cell>
          <cell r="T619">
            <v>24500000</v>
          </cell>
        </row>
        <row r="637">
          <cell r="H637">
            <v>56201662</v>
          </cell>
        </row>
        <row r="639">
          <cell r="K639">
            <v>56482267</v>
          </cell>
        </row>
        <row r="647">
          <cell r="H647">
            <v>56482267</v>
          </cell>
        </row>
        <row r="649">
          <cell r="K649">
            <v>56482267</v>
          </cell>
        </row>
        <row r="823">
          <cell r="K823">
            <v>19993101</v>
          </cell>
        </row>
        <row r="891">
          <cell r="S891">
            <v>33084973</v>
          </cell>
        </row>
        <row r="908">
          <cell r="H908">
            <v>32833600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46">
          <cell r="G46">
            <v>562248216</v>
          </cell>
        </row>
        <row r="120">
          <cell r="K120">
            <v>178290131</v>
          </cell>
        </row>
        <row r="180">
          <cell r="L180">
            <v>23240492</v>
          </cell>
        </row>
        <row r="229">
          <cell r="H229">
            <v>18573134</v>
          </cell>
        </row>
        <row r="257">
          <cell r="H257">
            <v>19972848</v>
          </cell>
        </row>
        <row r="288">
          <cell r="H288">
            <v>21034396</v>
          </cell>
        </row>
        <row r="297">
          <cell r="H297">
            <v>22000000</v>
          </cell>
        </row>
        <row r="347">
          <cell r="H347">
            <v>20000000</v>
          </cell>
        </row>
        <row r="354">
          <cell r="H354">
            <v>1170000</v>
          </cell>
        </row>
        <row r="428">
          <cell r="H428">
            <v>120000000</v>
          </cell>
        </row>
        <row r="752">
          <cell r="AC752">
            <v>14500000</v>
          </cell>
        </row>
        <row r="817">
          <cell r="W817">
            <v>23000000</v>
          </cell>
        </row>
        <row r="830">
          <cell r="W830">
            <v>21000000</v>
          </cell>
        </row>
        <row r="839">
          <cell r="W839">
            <v>17594219</v>
          </cell>
        </row>
        <row r="856">
          <cell r="W856">
            <v>150000000</v>
          </cell>
        </row>
        <row r="879">
          <cell r="W879">
            <v>50000000</v>
          </cell>
        </row>
        <row r="887">
          <cell r="L887">
            <v>25092920</v>
          </cell>
        </row>
        <row r="909">
          <cell r="H909">
            <v>1076000</v>
          </cell>
        </row>
        <row r="911">
          <cell r="L911">
            <v>1076000</v>
          </cell>
        </row>
        <row r="920">
          <cell r="K920">
            <v>164834720</v>
          </cell>
        </row>
        <row r="952">
          <cell r="W952">
            <v>7440391</v>
          </cell>
        </row>
        <row r="964">
          <cell r="K964">
            <v>12000000</v>
          </cell>
        </row>
        <row r="965">
          <cell r="H965">
            <v>870000</v>
          </cell>
        </row>
        <row r="971">
          <cell r="H971">
            <v>22660543</v>
          </cell>
        </row>
        <row r="1029">
          <cell r="H1029">
            <v>50000000</v>
          </cell>
        </row>
        <row r="1124">
          <cell r="X1124">
            <v>20000000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7"/>
    </sheetNames>
    <sheetDataSet>
      <sheetData sheetId="0">
        <row r="23">
          <cell r="V23">
            <v>34068037</v>
          </cell>
          <cell r="AC23">
            <v>232546372</v>
          </cell>
        </row>
        <row r="41">
          <cell r="H41">
            <v>29998237</v>
          </cell>
        </row>
        <row r="54">
          <cell r="G54">
            <v>562248216</v>
          </cell>
          <cell r="H54">
            <v>562248216</v>
          </cell>
        </row>
        <row r="56">
          <cell r="H56">
            <v>57286494</v>
          </cell>
        </row>
        <row r="57">
          <cell r="H57">
            <v>57286494</v>
          </cell>
        </row>
        <row r="58">
          <cell r="H58">
            <v>10870037</v>
          </cell>
        </row>
        <row r="60">
          <cell r="G60">
            <v>5452254</v>
          </cell>
          <cell r="H60">
            <v>5251832</v>
          </cell>
        </row>
        <row r="62">
          <cell r="G62">
            <v>7736670</v>
          </cell>
        </row>
        <row r="66">
          <cell r="AC66">
            <v>21264466</v>
          </cell>
        </row>
        <row r="77">
          <cell r="N77">
            <v>11416500</v>
          </cell>
        </row>
        <row r="85">
          <cell r="V85">
            <v>49455530</v>
          </cell>
          <cell r="AC85">
            <v>280000</v>
          </cell>
        </row>
        <row r="105">
          <cell r="H105">
            <v>112500856</v>
          </cell>
        </row>
        <row r="107">
          <cell r="L107">
            <v>243670748</v>
          </cell>
        </row>
        <row r="146">
          <cell r="H146">
            <v>55780981</v>
          </cell>
        </row>
        <row r="166">
          <cell r="L166">
            <v>66938721</v>
          </cell>
        </row>
        <row r="167">
          <cell r="H167">
            <v>2770953</v>
          </cell>
        </row>
        <row r="259">
          <cell r="H259">
            <v>91558556</v>
          </cell>
        </row>
        <row r="370">
          <cell r="H370">
            <v>59991813</v>
          </cell>
        </row>
        <row r="390">
          <cell r="H390">
            <v>60000000</v>
          </cell>
        </row>
        <row r="393">
          <cell r="H393">
            <v>9930332</v>
          </cell>
        </row>
        <row r="411">
          <cell r="H411">
            <v>182392983</v>
          </cell>
        </row>
        <row r="455">
          <cell r="H455">
            <v>186127685</v>
          </cell>
        </row>
        <row r="485">
          <cell r="AC485">
            <v>41385190</v>
          </cell>
        </row>
        <row r="489">
          <cell r="H489">
            <v>14569500</v>
          </cell>
        </row>
        <row r="496">
          <cell r="H496">
            <v>984000</v>
          </cell>
        </row>
        <row r="526">
          <cell r="H526">
            <v>75517641</v>
          </cell>
        </row>
        <row r="560">
          <cell r="H560">
            <v>2537796025</v>
          </cell>
        </row>
        <row r="566">
          <cell r="L566">
            <v>129819880</v>
          </cell>
        </row>
        <row r="575">
          <cell r="H575">
            <v>88429163</v>
          </cell>
        </row>
        <row r="580">
          <cell r="H580">
            <v>581283533</v>
          </cell>
        </row>
        <row r="582">
          <cell r="L582">
            <v>790000000</v>
          </cell>
        </row>
        <row r="613">
          <cell r="H613">
            <v>2415700</v>
          </cell>
        </row>
        <row r="615">
          <cell r="X615">
            <v>5915700</v>
          </cell>
        </row>
        <row r="622">
          <cell r="L622">
            <v>79758114</v>
          </cell>
          <cell r="X622">
            <v>62790197</v>
          </cell>
        </row>
        <row r="623">
          <cell r="H623">
            <v>50000000</v>
          </cell>
        </row>
        <row r="625">
          <cell r="H625">
            <v>13600000</v>
          </cell>
        </row>
        <row r="627">
          <cell r="H627">
            <v>8999998</v>
          </cell>
        </row>
        <row r="629">
          <cell r="H629">
            <v>2236240</v>
          </cell>
        </row>
        <row r="630">
          <cell r="H630">
            <v>9950000</v>
          </cell>
        </row>
        <row r="632">
          <cell r="H632">
            <v>4000000</v>
          </cell>
        </row>
        <row r="633">
          <cell r="H633">
            <v>8000000</v>
          </cell>
        </row>
        <row r="635">
          <cell r="H635">
            <v>1121558</v>
          </cell>
        </row>
        <row r="636">
          <cell r="H636">
            <v>3353000</v>
          </cell>
        </row>
        <row r="637">
          <cell r="H637">
            <v>7728998</v>
          </cell>
        </row>
        <row r="639">
          <cell r="H639">
            <v>2010000</v>
          </cell>
        </row>
        <row r="640">
          <cell r="H640">
            <v>6999994</v>
          </cell>
        </row>
        <row r="643">
          <cell r="H643">
            <v>9643117</v>
          </cell>
        </row>
        <row r="645">
          <cell r="H645">
            <v>430000</v>
          </cell>
        </row>
        <row r="647">
          <cell r="H647">
            <v>1000000</v>
          </cell>
        </row>
        <row r="648">
          <cell r="H648">
            <v>6499997</v>
          </cell>
        </row>
        <row r="650">
          <cell r="H650">
            <v>2000000</v>
          </cell>
        </row>
        <row r="652">
          <cell r="H652">
            <v>3175000</v>
          </cell>
        </row>
        <row r="661">
          <cell r="H661">
            <v>5000000</v>
          </cell>
        </row>
        <row r="663">
          <cell r="K663">
            <v>5000000</v>
          </cell>
        </row>
        <row r="680">
          <cell r="H680">
            <v>40458045</v>
          </cell>
        </row>
        <row r="682">
          <cell r="K682">
            <v>40470681</v>
          </cell>
        </row>
        <row r="702">
          <cell r="K702">
            <v>24136000</v>
          </cell>
        </row>
        <row r="703">
          <cell r="H703">
            <v>20000000</v>
          </cell>
        </row>
        <row r="705">
          <cell r="H705">
            <v>3300000</v>
          </cell>
        </row>
        <row r="713">
          <cell r="H713">
            <v>550000</v>
          </cell>
        </row>
        <row r="714">
          <cell r="H714">
            <v>836000</v>
          </cell>
        </row>
        <row r="719">
          <cell r="L719">
            <v>5000000</v>
          </cell>
          <cell r="AC719">
            <v>4279931</v>
          </cell>
        </row>
        <row r="720">
          <cell r="H720">
            <v>2000000</v>
          </cell>
        </row>
        <row r="721">
          <cell r="H721">
            <v>3226667</v>
          </cell>
        </row>
        <row r="724">
          <cell r="H724">
            <v>3000000</v>
          </cell>
        </row>
        <row r="726">
          <cell r="H726">
            <v>979931</v>
          </cell>
        </row>
        <row r="736">
          <cell r="H736">
            <v>141945383</v>
          </cell>
        </row>
        <row r="789">
          <cell r="H789">
            <v>17727970</v>
          </cell>
        </row>
        <row r="791">
          <cell r="L791">
            <v>17727970</v>
          </cell>
        </row>
        <row r="806">
          <cell r="H806">
            <v>22774500</v>
          </cell>
        </row>
        <row r="808">
          <cell r="L808">
            <v>22774500</v>
          </cell>
        </row>
        <row r="837">
          <cell r="H837">
            <v>50637660</v>
          </cell>
        </row>
        <row r="871">
          <cell r="H871">
            <v>4332000</v>
          </cell>
        </row>
        <row r="873">
          <cell r="AC873">
            <v>4332000</v>
          </cell>
        </row>
        <row r="883">
          <cell r="H883">
            <v>960641945</v>
          </cell>
        </row>
        <row r="999">
          <cell r="H999">
            <v>49656712</v>
          </cell>
        </row>
        <row r="1001">
          <cell r="K1001">
            <v>59149312</v>
          </cell>
        </row>
        <row r="1011">
          <cell r="H1011">
            <v>48507535</v>
          </cell>
        </row>
        <row r="1013">
          <cell r="K1013">
            <v>48507557</v>
          </cell>
          <cell r="X1013">
            <v>4000000</v>
          </cell>
        </row>
        <row r="1038">
          <cell r="H1038">
            <v>37499997</v>
          </cell>
        </row>
        <row r="1040">
          <cell r="L1040">
            <v>37499997</v>
          </cell>
        </row>
        <row r="1101">
          <cell r="H1101">
            <v>50256447</v>
          </cell>
        </row>
        <row r="1103">
          <cell r="L1103">
            <v>31756447</v>
          </cell>
        </row>
        <row r="1137">
          <cell r="AC1137">
            <v>3683050</v>
          </cell>
        </row>
        <row r="1138">
          <cell r="H1138">
            <v>16000000</v>
          </cell>
        </row>
        <row r="1152">
          <cell r="H1152">
            <v>679009</v>
          </cell>
        </row>
        <row r="1155">
          <cell r="H1155">
            <v>3659488</v>
          </cell>
        </row>
        <row r="1177">
          <cell r="H1177">
            <v>7544091</v>
          </cell>
        </row>
        <row r="1179">
          <cell r="L1179">
            <v>7544091</v>
          </cell>
        </row>
        <row r="1204">
          <cell r="AC1204">
            <v>33822424</v>
          </cell>
        </row>
        <row r="1205">
          <cell r="H1205">
            <v>17600000</v>
          </cell>
        </row>
        <row r="1207">
          <cell r="H1207">
            <v>48133862</v>
          </cell>
        </row>
        <row r="1213">
          <cell r="H1213">
            <v>800000</v>
          </cell>
        </row>
        <row r="1215">
          <cell r="H1215">
            <v>2000000</v>
          </cell>
        </row>
        <row r="1218">
          <cell r="H1218">
            <v>539000</v>
          </cell>
        </row>
        <row r="1219">
          <cell r="H1219">
            <v>854000</v>
          </cell>
        </row>
        <row r="1220">
          <cell r="H1220">
            <v>559944</v>
          </cell>
        </row>
        <row r="1221">
          <cell r="H1221">
            <v>89508275</v>
          </cell>
        </row>
        <row r="1244">
          <cell r="H1244">
            <v>747000</v>
          </cell>
        </row>
        <row r="1245">
          <cell r="H1245">
            <v>500000</v>
          </cell>
        </row>
        <row r="1247">
          <cell r="H1247">
            <v>700000</v>
          </cell>
        </row>
        <row r="1248">
          <cell r="H1248">
            <v>2290680</v>
          </cell>
        </row>
        <row r="1250">
          <cell r="H1250">
            <v>4450000</v>
          </cell>
        </row>
        <row r="1252">
          <cell r="H1252">
            <v>2600000</v>
          </cell>
        </row>
        <row r="1268">
          <cell r="H1268">
            <v>2428647</v>
          </cell>
        </row>
        <row r="1270">
          <cell r="L1270">
            <v>50000000</v>
          </cell>
        </row>
        <row r="1435">
          <cell r="H1435">
            <v>116518471</v>
          </cell>
        </row>
        <row r="1437">
          <cell r="AC1437">
            <v>17140887</v>
          </cell>
        </row>
        <row r="1503">
          <cell r="H1503">
            <v>29950651</v>
          </cell>
        </row>
        <row r="1506">
          <cell r="H1506">
            <v>19040000</v>
          </cell>
        </row>
        <row r="1509">
          <cell r="H1509">
            <v>633734</v>
          </cell>
        </row>
        <row r="1523">
          <cell r="H1523">
            <v>326266</v>
          </cell>
        </row>
        <row r="1544">
          <cell r="H1544">
            <v>2570920</v>
          </cell>
        </row>
        <row r="1546">
          <cell r="U1546">
            <v>780745920</v>
          </cell>
        </row>
        <row r="1553">
          <cell r="H1553">
            <v>52114178</v>
          </cell>
        </row>
        <row r="1555">
          <cell r="AC1555">
            <v>24857354</v>
          </cell>
        </row>
        <row r="1558">
          <cell r="H1558">
            <v>827847</v>
          </cell>
        </row>
        <row r="1559">
          <cell r="H1559">
            <v>1248042</v>
          </cell>
        </row>
        <row r="1560">
          <cell r="H1560">
            <v>1056495</v>
          </cell>
        </row>
        <row r="1582">
          <cell r="H1582">
            <v>880847</v>
          </cell>
        </row>
        <row r="1583">
          <cell r="H1583">
            <v>2634240</v>
          </cell>
        </row>
        <row r="1600">
          <cell r="H1600">
            <v>499000</v>
          </cell>
        </row>
        <row r="1656">
          <cell r="H1656">
            <v>799000</v>
          </cell>
        </row>
        <row r="1657">
          <cell r="H1657">
            <v>1000000</v>
          </cell>
        </row>
        <row r="1659">
          <cell r="H1659">
            <v>1155843</v>
          </cell>
        </row>
        <row r="1660">
          <cell r="H1660">
            <v>480000</v>
          </cell>
        </row>
        <row r="1662">
          <cell r="H1662">
            <v>559000</v>
          </cell>
        </row>
        <row r="1665">
          <cell r="H1665">
            <v>8000000</v>
          </cell>
        </row>
        <row r="1680">
          <cell r="H1680">
            <v>237092466</v>
          </cell>
        </row>
        <row r="1712">
          <cell r="H1712">
            <v>9063000</v>
          </cell>
        </row>
        <row r="1714">
          <cell r="H1714">
            <v>8881922</v>
          </cell>
        </row>
        <row r="1721">
          <cell r="H1721">
            <v>1290240</v>
          </cell>
        </row>
        <row r="1797">
          <cell r="H1797">
            <v>143875342</v>
          </cell>
        </row>
        <row r="1799">
          <cell r="K1799">
            <v>159505748</v>
          </cell>
        </row>
        <row r="1849">
          <cell r="H1849">
            <v>175165315</v>
          </cell>
        </row>
        <row r="1870">
          <cell r="H1870">
            <v>305985167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23">
          <cell r="X23">
            <v>100000000</v>
          </cell>
        </row>
        <row r="74">
          <cell r="AC74">
            <v>2000000</v>
          </cell>
        </row>
        <row r="87">
          <cell r="X87">
            <v>51334875</v>
          </cell>
        </row>
        <row r="88">
          <cell r="H88">
            <v>37162473</v>
          </cell>
        </row>
        <row r="125">
          <cell r="K125">
            <v>5834000</v>
          </cell>
        </row>
        <row r="140">
          <cell r="K140">
            <v>30000000</v>
          </cell>
        </row>
        <row r="155">
          <cell r="X155">
            <v>110000000</v>
          </cell>
        </row>
        <row r="203">
          <cell r="H203">
            <v>24380000</v>
          </cell>
        </row>
        <row r="307">
          <cell r="H307">
            <v>1372723790</v>
          </cell>
        </row>
        <row r="357">
          <cell r="H357">
            <v>36096024</v>
          </cell>
        </row>
        <row r="449">
          <cell r="K449">
            <v>13000000</v>
          </cell>
        </row>
        <row r="661">
          <cell r="H661">
            <v>2478575</v>
          </cell>
        </row>
        <row r="663">
          <cell r="K663">
            <v>2478575</v>
          </cell>
        </row>
        <row r="669">
          <cell r="H669">
            <v>25000000</v>
          </cell>
        </row>
        <row r="699">
          <cell r="AC699">
            <v>854378</v>
          </cell>
        </row>
        <row r="702">
          <cell r="H702">
            <v>854378</v>
          </cell>
        </row>
        <row r="740">
          <cell r="H740">
            <v>14017137</v>
          </cell>
        </row>
        <row r="806">
          <cell r="H806">
            <v>2000000</v>
          </cell>
        </row>
        <row r="809">
          <cell r="H809">
            <v>2550170</v>
          </cell>
        </row>
        <row r="811">
          <cell r="L811">
            <v>2550170</v>
          </cell>
        </row>
        <row r="861">
          <cell r="X861">
            <v>50000000</v>
          </cell>
        </row>
        <row r="960">
          <cell r="X960">
            <v>8000000</v>
          </cell>
        </row>
        <row r="1008">
          <cell r="H1008">
            <v>742630</v>
          </cell>
        </row>
        <row r="1010">
          <cell r="K1010">
            <v>742630</v>
          </cell>
        </row>
        <row r="1030">
          <cell r="H1030">
            <v>19993101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7"/>
    </sheetNames>
    <sheetDataSet>
      <sheetData sheetId="0">
        <row r="24">
          <cell r="H24">
            <v>64657460</v>
          </cell>
        </row>
        <row r="26">
          <cell r="H26">
            <v>87506710</v>
          </cell>
        </row>
        <row r="28">
          <cell r="H28">
            <v>12493290</v>
          </cell>
        </row>
        <row r="30">
          <cell r="H30">
            <v>17331670</v>
          </cell>
        </row>
        <row r="32">
          <cell r="H32">
            <v>9502680</v>
          </cell>
        </row>
        <row r="34">
          <cell r="H34">
            <v>2000000</v>
          </cell>
        </row>
        <row r="37">
          <cell r="H37">
            <v>1428000</v>
          </cell>
        </row>
        <row r="60">
          <cell r="H60">
            <v>4400000</v>
          </cell>
        </row>
        <row r="61">
          <cell r="G61">
            <v>270725000</v>
          </cell>
        </row>
        <row r="62">
          <cell r="H62">
            <v>269868200</v>
          </cell>
        </row>
        <row r="64">
          <cell r="H64">
            <v>7485100</v>
          </cell>
        </row>
        <row r="66">
          <cell r="G66">
            <v>10000000</v>
          </cell>
          <cell r="H66">
            <v>10000000</v>
          </cell>
        </row>
        <row r="257">
          <cell r="H257">
            <v>39808354</v>
          </cell>
        </row>
        <row r="281">
          <cell r="H281">
            <v>5746510</v>
          </cell>
        </row>
        <row r="304">
          <cell r="Y304">
            <v>80000000</v>
          </cell>
        </row>
        <row r="428">
          <cell r="H428">
            <v>26964747</v>
          </cell>
        </row>
        <row r="485">
          <cell r="L485">
            <v>88429163</v>
          </cell>
        </row>
        <row r="573">
          <cell r="H573">
            <v>7775333</v>
          </cell>
        </row>
        <row r="610">
          <cell r="G610">
            <v>550000</v>
          </cell>
        </row>
        <row r="723">
          <cell r="H723">
            <v>15499999</v>
          </cell>
        </row>
        <row r="725">
          <cell r="L725">
            <v>15499999</v>
          </cell>
        </row>
        <row r="745">
          <cell r="U745">
            <v>1850768917</v>
          </cell>
        </row>
        <row r="884">
          <cell r="H884">
            <v>10266666</v>
          </cell>
        </row>
        <row r="892">
          <cell r="H892">
            <v>8093873</v>
          </cell>
        </row>
        <row r="894">
          <cell r="L894">
            <v>8093873</v>
          </cell>
        </row>
        <row r="984">
          <cell r="H984">
            <v>13074954</v>
          </cell>
        </row>
        <row r="1076">
          <cell r="H1076">
            <v>33312949</v>
          </cell>
        </row>
        <row r="1100">
          <cell r="H1100">
            <v>133696965</v>
          </cell>
        </row>
        <row r="1134">
          <cell r="H1134">
            <v>23359120</v>
          </cell>
        </row>
        <row r="1230">
          <cell r="K1230">
            <v>99497584</v>
          </cell>
        </row>
        <row r="1288">
          <cell r="G1288">
            <v>700000</v>
          </cell>
          <cell r="H1288">
            <v>700000</v>
          </cell>
        </row>
        <row r="1297">
          <cell r="K1297">
            <v>20000000</v>
          </cell>
          <cell r="X1297">
            <v>9950653</v>
          </cell>
        </row>
        <row r="1320">
          <cell r="H1320">
            <v>10974436</v>
          </cell>
        </row>
        <row r="1339">
          <cell r="X1339">
            <v>158614000</v>
          </cell>
        </row>
        <row r="1397">
          <cell r="K1397">
            <v>10000000</v>
          </cell>
        </row>
        <row r="1405">
          <cell r="X1405">
            <v>19235162</v>
          </cell>
          <cell r="AC1405">
            <v>246796713</v>
          </cell>
        </row>
        <row r="1457">
          <cell r="H1457">
            <v>9930546</v>
          </cell>
        </row>
        <row r="1459">
          <cell r="K1459">
            <v>9930546</v>
          </cell>
        </row>
        <row r="1487">
          <cell r="K1487">
            <v>5000000</v>
          </cell>
        </row>
        <row r="1542">
          <cell r="H1542">
            <v>5321162</v>
          </cell>
        </row>
        <row r="1544">
          <cell r="AC1544">
            <v>5382023</v>
          </cell>
        </row>
        <row r="1559">
          <cell r="AA1559">
            <v>667371659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 ENERO 2017"/>
      <sheetName val="PLAN A ENERO 2017 (2)"/>
    </sheetNames>
    <sheetDataSet>
      <sheetData sheetId="0"/>
      <sheetData sheetId="1">
        <row r="144">
          <cell r="DF144" t="str">
            <v xml:space="preserve">       TOTAL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3"/>
  <sheetViews>
    <sheetView showGridLines="0" topLeftCell="B1" zoomScaleNormal="100" zoomScalePageLayoutView="50" workbookViewId="0">
      <pane xSplit="2" ySplit="3" topLeftCell="CP91" activePane="bottomRight" state="frozen"/>
      <selection activeCell="C1" sqref="C1"/>
      <selection pane="topRight" activeCell="D1" sqref="D1"/>
      <selection pane="bottomLeft" activeCell="C4" sqref="C4"/>
      <selection pane="bottomRight" activeCell="DG93" sqref="DG9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hidden="1" customWidth="1"/>
    <col min="7" max="7" width="14.7109375" customWidth="1"/>
    <col min="8" max="8" width="13.42578125" customWidth="1"/>
    <col min="9" max="9" width="14.42578125" customWidth="1"/>
    <col min="10" max="10" width="14.7109375" customWidth="1"/>
    <col min="11" max="11" width="14.42578125" customWidth="1"/>
    <col min="12" max="12" width="12.28515625" customWidth="1"/>
    <col min="13" max="13" width="13.140625" customWidth="1"/>
    <col min="14" max="14" width="11.28515625" customWidth="1"/>
    <col min="15" max="15" width="10.7109375" customWidth="1"/>
    <col min="16" max="17" width="11.42578125" customWidth="1"/>
    <col min="18" max="18" width="12.7109375" customWidth="1"/>
    <col min="19" max="19" width="14.140625" customWidth="1"/>
    <col min="20" max="20" width="14.28515625" customWidth="1"/>
    <col min="21" max="21" width="11.85546875" customWidth="1"/>
    <col min="22" max="22" width="12.7109375" customWidth="1"/>
    <col min="23" max="23" width="14.28515625" customWidth="1"/>
    <col min="24" max="24" width="11.140625" customWidth="1"/>
    <col min="25" max="25" width="12.7109375" customWidth="1"/>
    <col min="26" max="26" width="13.140625" customWidth="1"/>
    <col min="27" max="27" width="14.140625" customWidth="1"/>
    <col min="28" max="28" width="8.28515625" customWidth="1"/>
    <col min="29" max="29" width="14.7109375" bestFit="1" customWidth="1"/>
    <col min="30" max="30" width="13.5703125" customWidth="1"/>
    <col min="31" max="31" width="14" customWidth="1"/>
    <col min="32" max="33" width="17.28515625" customWidth="1"/>
    <col min="34" max="34" width="16.140625" customWidth="1"/>
    <col min="35" max="37" width="15" customWidth="1"/>
    <col min="38" max="38" width="11.7109375" customWidth="1"/>
    <col min="39" max="39" width="13.28515625" customWidth="1"/>
    <col min="40" max="40" width="12.5703125" customWidth="1"/>
    <col min="41" max="42" width="14.140625" customWidth="1"/>
    <col min="43" max="43" width="13.5703125" customWidth="1"/>
    <col min="44" max="44" width="13.42578125" customWidth="1"/>
    <col min="45" max="45" width="17.7109375" customWidth="1"/>
    <col min="46" max="46" width="13.42578125" customWidth="1"/>
    <col min="47" max="47" width="14.85546875" customWidth="1"/>
    <col min="48" max="48" width="15.5703125" customWidth="1"/>
    <col min="49" max="49" width="13.85546875" customWidth="1"/>
    <col min="50" max="50" width="9" customWidth="1"/>
    <col min="51" max="51" width="14.85546875" customWidth="1"/>
    <col min="52" max="52" width="14.5703125" customWidth="1"/>
    <col min="53" max="53" width="15.140625" customWidth="1"/>
    <col min="54" max="55" width="14.42578125" customWidth="1"/>
    <col min="56" max="56" width="11.28515625" customWidth="1"/>
    <col min="57" max="58" width="13.85546875" customWidth="1"/>
    <col min="59" max="59" width="10" customWidth="1"/>
    <col min="60" max="60" width="11" customWidth="1"/>
    <col min="61" max="61" width="9.28515625" customWidth="1"/>
    <col min="62" max="62" width="12.5703125" customWidth="1"/>
    <col min="63" max="63" width="13.5703125" customWidth="1"/>
    <col min="64" max="64" width="15.140625" customWidth="1"/>
    <col min="65" max="65" width="13.85546875" customWidth="1"/>
    <col min="66" max="66" width="15" customWidth="1"/>
    <col min="67" max="68" width="13.42578125" customWidth="1"/>
    <col min="69" max="69" width="13.5703125" customWidth="1"/>
    <col min="70" max="70" width="13.7109375" customWidth="1"/>
    <col min="71" max="71" width="14" customWidth="1"/>
    <col min="72" max="72" width="10.28515625" customWidth="1"/>
    <col min="73" max="73" width="14.7109375" bestFit="1" customWidth="1"/>
    <col min="74" max="74" width="12.28515625" customWidth="1"/>
    <col min="75" max="75" width="13.28515625" customWidth="1"/>
    <col min="76" max="77" width="14" customWidth="1"/>
    <col min="78" max="78" width="15.42578125" customWidth="1"/>
    <col min="79" max="81" width="13.5703125" customWidth="1"/>
    <col min="82" max="82" width="11.7109375" customWidth="1"/>
    <col min="83" max="83" width="13.42578125" customWidth="1"/>
    <col min="84" max="84" width="15.7109375" customWidth="1"/>
    <col min="85" max="86" width="16.28515625" customWidth="1"/>
    <col min="87" max="87" width="13.7109375" customWidth="1"/>
    <col min="88" max="88" width="13" customWidth="1"/>
    <col min="89" max="90" width="14.28515625" customWidth="1"/>
    <col min="91" max="91" width="13.7109375" customWidth="1"/>
    <col min="92" max="92" width="12.28515625" customWidth="1"/>
    <col min="93" max="93" width="13.42578125" customWidth="1"/>
    <col min="94" max="94" width="9.7109375" customWidth="1"/>
    <col min="95" max="95" width="15" customWidth="1"/>
    <col min="96" max="96" width="13.7109375" customWidth="1"/>
    <col min="97" max="97" width="14.42578125" customWidth="1"/>
    <col min="98" max="99" width="15.5703125" customWidth="1"/>
    <col min="100" max="100" width="14.42578125" customWidth="1"/>
    <col min="101" max="101" width="12.7109375" customWidth="1"/>
    <col min="102" max="103" width="13.5703125" customWidth="1"/>
    <col min="104" max="105" width="13.85546875" customWidth="1"/>
    <col min="106" max="106" width="13.7109375" customWidth="1"/>
    <col min="107" max="109" width="13.85546875" customWidth="1"/>
    <col min="110" max="110" width="13.28515625" customWidth="1"/>
    <col min="111" max="112" width="14.42578125" customWidth="1"/>
    <col min="113" max="113" width="14.85546875" customWidth="1"/>
    <col min="114" max="114" width="14.28515625" customWidth="1"/>
    <col min="115" max="115" width="13.5703125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15" customHeight="1" x14ac:dyDescent="0.3">
      <c r="C1" s="202" t="s">
        <v>0</v>
      </c>
      <c r="D1" s="202"/>
      <c r="E1" s="202"/>
      <c r="F1" s="202"/>
      <c r="G1" s="203" t="s">
        <v>1</v>
      </c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1"/>
      <c r="AC1" s="204" t="s">
        <v>2</v>
      </c>
      <c r="AD1" s="205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6"/>
      <c r="AX1" s="2"/>
      <c r="AY1" s="3"/>
      <c r="AZ1" s="200" t="s">
        <v>3</v>
      </c>
      <c r="BA1" s="201"/>
      <c r="BB1" s="201"/>
      <c r="BC1" s="201"/>
      <c r="BD1" s="201"/>
      <c r="BE1" s="201"/>
      <c r="BF1" s="201"/>
      <c r="BG1" s="201"/>
      <c r="BH1" s="201"/>
      <c r="BI1" s="201"/>
      <c r="BJ1" s="201"/>
      <c r="BK1" s="201"/>
      <c r="BL1" s="201"/>
      <c r="BM1" s="201"/>
      <c r="BN1" s="201"/>
      <c r="BO1" s="201"/>
      <c r="BP1" s="201"/>
      <c r="BQ1" s="201"/>
      <c r="BR1" s="201"/>
      <c r="BS1" s="201"/>
      <c r="BT1" s="207"/>
      <c r="BU1" s="200" t="s">
        <v>4</v>
      </c>
      <c r="BV1" s="201"/>
      <c r="BW1" s="201"/>
      <c r="BX1" s="201"/>
      <c r="BY1" s="201"/>
      <c r="BZ1" s="201"/>
      <c r="CA1" s="201"/>
      <c r="CB1" s="201"/>
      <c r="CC1" s="201"/>
      <c r="CD1" s="201"/>
      <c r="CE1" s="201"/>
      <c r="CF1" s="201"/>
      <c r="CG1" s="201"/>
      <c r="CH1" s="201"/>
      <c r="CI1" s="201"/>
      <c r="CJ1" s="201"/>
      <c r="CK1" s="201"/>
      <c r="CL1" s="201"/>
      <c r="CM1" s="201"/>
      <c r="CN1" s="201"/>
      <c r="CO1" s="207"/>
      <c r="CP1" s="2"/>
      <c r="CQ1" s="200" t="s">
        <v>3</v>
      </c>
      <c r="CR1" s="201"/>
      <c r="CS1" s="201"/>
      <c r="CT1" s="201"/>
      <c r="CU1" s="201"/>
      <c r="CV1" s="201"/>
      <c r="CW1" s="201"/>
      <c r="CX1" s="201"/>
      <c r="CY1" s="201"/>
      <c r="CZ1" s="201"/>
      <c r="DA1" s="201"/>
      <c r="DB1" s="201"/>
      <c r="DC1" s="201"/>
      <c r="DD1" s="201"/>
      <c r="DE1" s="201"/>
      <c r="DF1" s="201"/>
      <c r="DG1" s="201"/>
      <c r="DH1" s="201"/>
      <c r="DI1" s="201"/>
      <c r="DJ1" s="201"/>
      <c r="DK1" s="201"/>
    </row>
    <row r="2" spans="1:121" ht="15.6" customHeight="1" x14ac:dyDescent="0.25">
      <c r="A2" s="195" t="s">
        <v>5</v>
      </c>
      <c r="B2" s="195" t="s">
        <v>6</v>
      </c>
      <c r="C2" s="196" t="s">
        <v>7</v>
      </c>
      <c r="D2" s="195" t="s">
        <v>8</v>
      </c>
      <c r="E2" s="198" t="s">
        <v>9</v>
      </c>
      <c r="F2" s="193" t="s">
        <v>10</v>
      </c>
      <c r="G2" s="190" t="s">
        <v>11</v>
      </c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2"/>
      <c r="AB2" s="4"/>
      <c r="AC2" s="187" t="s">
        <v>12</v>
      </c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8"/>
      <c r="AW2" s="189"/>
      <c r="AX2" s="5"/>
      <c r="AY2" s="6"/>
      <c r="AZ2" s="181" t="s">
        <v>13</v>
      </c>
      <c r="BA2" s="182"/>
      <c r="BB2" s="182"/>
      <c r="BC2" s="182"/>
      <c r="BD2" s="182"/>
      <c r="BE2" s="182"/>
      <c r="BF2" s="182"/>
      <c r="BG2" s="182"/>
      <c r="BH2" s="182"/>
      <c r="BI2" s="182"/>
      <c r="BJ2" s="181" t="s">
        <v>13</v>
      </c>
      <c r="BK2" s="182"/>
      <c r="BL2" s="182"/>
      <c r="BM2" s="182"/>
      <c r="BN2" s="182"/>
      <c r="BO2" s="182"/>
      <c r="BP2" s="182"/>
      <c r="BQ2" s="182"/>
      <c r="BR2" s="182"/>
      <c r="BS2" s="183"/>
      <c r="BT2" s="7"/>
      <c r="BU2" s="8"/>
      <c r="BV2" s="187" t="s">
        <v>14</v>
      </c>
      <c r="BW2" s="188"/>
      <c r="BX2" s="188"/>
      <c r="BY2" s="188"/>
      <c r="BZ2" s="188"/>
      <c r="CA2" s="188"/>
      <c r="CB2" s="188"/>
      <c r="CC2" s="188"/>
      <c r="CD2" s="188"/>
      <c r="CE2" s="188"/>
      <c r="CF2" s="188"/>
      <c r="CG2" s="9"/>
      <c r="CH2" s="9"/>
      <c r="CI2" s="188"/>
      <c r="CJ2" s="188"/>
      <c r="CK2" s="188"/>
      <c r="CL2" s="188"/>
      <c r="CM2" s="188"/>
      <c r="CN2" s="188"/>
      <c r="CO2" s="189"/>
      <c r="CP2" s="10"/>
      <c r="CQ2" s="181" t="s">
        <v>13</v>
      </c>
      <c r="CR2" s="182"/>
      <c r="CS2" s="182"/>
      <c r="CT2" s="182"/>
      <c r="CU2" s="182"/>
      <c r="CV2" s="182"/>
      <c r="CW2" s="182"/>
      <c r="CX2" s="182"/>
      <c r="CY2" s="182"/>
      <c r="CZ2" s="182"/>
      <c r="DA2" s="182"/>
      <c r="DB2" s="182" t="s">
        <v>13</v>
      </c>
      <c r="DC2" s="182"/>
      <c r="DD2" s="182"/>
      <c r="DE2" s="182"/>
      <c r="DF2" s="182"/>
      <c r="DG2" s="182"/>
      <c r="DH2" s="182"/>
      <c r="DI2" s="182"/>
      <c r="DJ2" s="182"/>
      <c r="DK2" s="183"/>
    </row>
    <row r="3" spans="1:121" s="16" customFormat="1" ht="43.5" customHeight="1" x14ac:dyDescent="0.2">
      <c r="A3" s="195"/>
      <c r="B3" s="195"/>
      <c r="C3" s="197"/>
      <c r="D3" s="195"/>
      <c r="E3" s="199"/>
      <c r="F3" s="194"/>
      <c r="G3" s="11" t="s">
        <v>15</v>
      </c>
      <c r="H3" s="11" t="s">
        <v>16</v>
      </c>
      <c r="I3" s="11" t="s">
        <v>17</v>
      </c>
      <c r="J3" s="11" t="s">
        <v>18</v>
      </c>
      <c r="K3" s="11" t="s">
        <v>19</v>
      </c>
      <c r="L3" s="11" t="s">
        <v>20</v>
      </c>
      <c r="M3" s="11" t="s">
        <v>21</v>
      </c>
      <c r="N3" s="11" t="s">
        <v>22</v>
      </c>
      <c r="O3" s="11" t="s">
        <v>23</v>
      </c>
      <c r="P3" s="11" t="s">
        <v>24</v>
      </c>
      <c r="Q3" s="11" t="s">
        <v>25</v>
      </c>
      <c r="R3" s="11" t="s">
        <v>26</v>
      </c>
      <c r="S3" s="11" t="s">
        <v>27</v>
      </c>
      <c r="T3" s="11" t="s">
        <v>28</v>
      </c>
      <c r="U3" s="11" t="s">
        <v>29</v>
      </c>
      <c r="V3" s="11" t="s">
        <v>30</v>
      </c>
      <c r="W3" s="11" t="s">
        <v>31</v>
      </c>
      <c r="X3" s="11" t="s">
        <v>32</v>
      </c>
      <c r="Y3" s="11" t="s">
        <v>33</v>
      </c>
      <c r="Z3" s="11" t="s">
        <v>34</v>
      </c>
      <c r="AA3" s="11" t="s">
        <v>35</v>
      </c>
      <c r="AB3" s="12" t="s">
        <v>36</v>
      </c>
      <c r="AC3" s="13" t="s">
        <v>15</v>
      </c>
      <c r="AD3" s="13" t="s">
        <v>16</v>
      </c>
      <c r="AE3" s="13" t="s">
        <v>37</v>
      </c>
      <c r="AF3" s="13" t="s">
        <v>38</v>
      </c>
      <c r="AG3" s="13" t="s">
        <v>19</v>
      </c>
      <c r="AH3" s="13" t="s">
        <v>20</v>
      </c>
      <c r="AI3" s="13" t="s">
        <v>39</v>
      </c>
      <c r="AJ3" s="13" t="s">
        <v>22</v>
      </c>
      <c r="AK3" s="13" t="s">
        <v>23</v>
      </c>
      <c r="AL3" s="13" t="s">
        <v>24</v>
      </c>
      <c r="AM3" s="13" t="s">
        <v>25</v>
      </c>
      <c r="AN3" s="13" t="s">
        <v>40</v>
      </c>
      <c r="AO3" s="13" t="s">
        <v>27</v>
      </c>
      <c r="AP3" s="13" t="s">
        <v>28</v>
      </c>
      <c r="AQ3" s="13" t="s">
        <v>29</v>
      </c>
      <c r="AR3" s="13" t="str">
        <f>+V3</f>
        <v xml:space="preserve">EXCEDENTES  USCO </v>
      </c>
      <c r="AS3" s="13" t="s">
        <v>31</v>
      </c>
      <c r="AT3" s="13" t="s">
        <v>32</v>
      </c>
      <c r="AU3" s="13" t="s">
        <v>33</v>
      </c>
      <c r="AV3" s="13" t="s">
        <v>41</v>
      </c>
      <c r="AW3" s="13" t="s">
        <v>35</v>
      </c>
      <c r="AX3" s="14" t="s">
        <v>36</v>
      </c>
      <c r="AY3" s="15" t="s">
        <v>15</v>
      </c>
      <c r="AZ3" s="15" t="s">
        <v>16</v>
      </c>
      <c r="BA3" s="15" t="s">
        <v>42</v>
      </c>
      <c r="BB3" s="15" t="s">
        <v>43</v>
      </c>
      <c r="BC3" s="15" t="s">
        <v>19</v>
      </c>
      <c r="BD3" s="15" t="s">
        <v>44</v>
      </c>
      <c r="BE3" s="15" t="s">
        <v>39</v>
      </c>
      <c r="BF3" s="15" t="s">
        <v>22</v>
      </c>
      <c r="BG3" s="15" t="s">
        <v>23</v>
      </c>
      <c r="BH3" s="15" t="s">
        <v>24</v>
      </c>
      <c r="BI3" s="15" t="s">
        <v>25</v>
      </c>
      <c r="BJ3" s="15" t="s">
        <v>40</v>
      </c>
      <c r="BK3" s="15" t="s">
        <v>27</v>
      </c>
      <c r="BL3" s="15" t="s">
        <v>28</v>
      </c>
      <c r="BM3" s="15" t="s">
        <v>29</v>
      </c>
      <c r="BN3" s="15" t="str">
        <f>+AR3</f>
        <v xml:space="preserve">EXCEDENTES  USCO </v>
      </c>
      <c r="BO3" s="15" t="s">
        <v>31</v>
      </c>
      <c r="BP3" s="15" t="s">
        <v>32</v>
      </c>
      <c r="BQ3" s="15" t="s">
        <v>33</v>
      </c>
      <c r="BR3" s="15" t="s">
        <v>34</v>
      </c>
      <c r="BS3" s="15" t="s">
        <v>35</v>
      </c>
      <c r="BT3" s="12" t="s">
        <v>36</v>
      </c>
      <c r="BU3" s="13" t="s">
        <v>15</v>
      </c>
      <c r="BV3" s="13" t="s">
        <v>16</v>
      </c>
      <c r="BW3" s="13" t="s">
        <v>17</v>
      </c>
      <c r="BX3" s="13" t="s">
        <v>43</v>
      </c>
      <c r="BY3" s="13" t="s">
        <v>19</v>
      </c>
      <c r="BZ3" s="13" t="s">
        <v>44</v>
      </c>
      <c r="CA3" s="13" t="s">
        <v>39</v>
      </c>
      <c r="CB3" s="13" t="s">
        <v>22</v>
      </c>
      <c r="CC3" s="13" t="s">
        <v>23</v>
      </c>
      <c r="CD3" s="13" t="s">
        <v>24</v>
      </c>
      <c r="CE3" s="13" t="s">
        <v>25</v>
      </c>
      <c r="CF3" s="13" t="s">
        <v>40</v>
      </c>
      <c r="CG3" s="13" t="s">
        <v>27</v>
      </c>
      <c r="CH3" s="13" t="s">
        <v>28</v>
      </c>
      <c r="CI3" s="13" t="s">
        <v>29</v>
      </c>
      <c r="CJ3" s="13" t="str">
        <f>+BN3</f>
        <v xml:space="preserve">EXCEDENTES  USCO </v>
      </c>
      <c r="CK3" s="13" t="s">
        <v>31</v>
      </c>
      <c r="CL3" s="13" t="s">
        <v>32</v>
      </c>
      <c r="CM3" s="13" t="s">
        <v>33</v>
      </c>
      <c r="CN3" s="13" t="s">
        <v>41</v>
      </c>
      <c r="CO3" s="13" t="s">
        <v>35</v>
      </c>
      <c r="CP3" s="14" t="s">
        <v>36</v>
      </c>
      <c r="CQ3" s="15" t="s">
        <v>15</v>
      </c>
      <c r="CR3" s="15" t="s">
        <v>16</v>
      </c>
      <c r="CS3" s="15" t="s">
        <v>17</v>
      </c>
      <c r="CT3" s="15" t="s">
        <v>43</v>
      </c>
      <c r="CU3" s="15" t="s">
        <v>19</v>
      </c>
      <c r="CV3" s="15" t="s">
        <v>45</v>
      </c>
      <c r="CW3" s="15" t="s">
        <v>21</v>
      </c>
      <c r="CX3" s="15" t="s">
        <v>22</v>
      </c>
      <c r="CY3" s="15" t="s">
        <v>23</v>
      </c>
      <c r="CZ3" s="15" t="s">
        <v>24</v>
      </c>
      <c r="DA3" s="15" t="s">
        <v>25</v>
      </c>
      <c r="DB3" s="15" t="s">
        <v>40</v>
      </c>
      <c r="DC3" s="15" t="s">
        <v>27</v>
      </c>
      <c r="DD3" s="15" t="s">
        <v>28</v>
      </c>
      <c r="DE3" s="15" t="s">
        <v>29</v>
      </c>
      <c r="DF3" s="15" t="str">
        <f>+CJ3</f>
        <v xml:space="preserve">EXCEDENTES  USCO </v>
      </c>
      <c r="DG3" s="15" t="s">
        <v>31</v>
      </c>
      <c r="DH3" s="15" t="s">
        <v>32</v>
      </c>
      <c r="DI3" s="15" t="s">
        <v>33</v>
      </c>
      <c r="DJ3" s="15" t="s">
        <v>34</v>
      </c>
      <c r="DK3" s="15" t="s">
        <v>35</v>
      </c>
    </row>
    <row r="4" spans="1:121" ht="48" customHeight="1" x14ac:dyDescent="0.25">
      <c r="A4" s="17" t="s">
        <v>46</v>
      </c>
      <c r="B4" s="184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1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69" si="1">+AC4/G4</f>
        <v>0.97006931818181819</v>
      </c>
      <c r="AC4" s="22">
        <f t="shared" ref="AC4:AC21" si="2">SUM(AD4:AW4)</f>
        <v>42683050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5">
        <f>+'[3]MAYO 2017'!$AC$1137</f>
        <v>3683050</v>
      </c>
      <c r="AX4" s="23">
        <f t="shared" ref="AX4:AX69" si="3">1-AB4</f>
        <v>2.9930681818181815E-2</v>
      </c>
      <c r="AY4" s="22">
        <f t="shared" ref="AY4:AY15" si="4">SUM(AZ4:BS4)</f>
        <v>1316950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1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1316950</v>
      </c>
      <c r="BT4" s="23">
        <f t="shared" ref="BT4:BT69" si="7">+BU4/G4</f>
        <v>0.46223856818181819</v>
      </c>
      <c r="BU4" s="22">
        <f t="shared" ref="BU4:BU21" si="8">SUM(BV4:CO4)</f>
        <v>20338497</v>
      </c>
      <c r="BV4" s="22"/>
      <c r="BW4" s="22">
        <f>+'[3]MAYO 2017'!$H$1138</f>
        <v>16000000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>
        <f>+'[3]MAYO 2017'!$H$1152</f>
        <v>679009</v>
      </c>
      <c r="CJ4" s="22"/>
      <c r="CK4" s="22"/>
      <c r="CL4" s="22"/>
      <c r="CM4" s="22"/>
      <c r="CN4" s="22"/>
      <c r="CO4" s="22">
        <f>+'[3]MAYO 2017'!$H$1155</f>
        <v>3659488</v>
      </c>
      <c r="CP4" s="23">
        <f t="shared" ref="CP4:CP52" si="9">1-BT4</f>
        <v>0.53776143181818181</v>
      </c>
      <c r="CQ4" s="22">
        <f t="shared" ref="CQ4:CQ21" si="10">SUM(CR4:DK4)</f>
        <v>23661503</v>
      </c>
      <c r="CR4" s="22">
        <f>H4-BV4</f>
        <v>0</v>
      </c>
      <c r="CS4" s="22">
        <f t="shared" ref="CS4:DH19" si="11">I4-BW4</f>
        <v>0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22320991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1" si="12">Y4-CM4</f>
        <v>0</v>
      </c>
      <c r="DJ4" s="22">
        <f t="shared" si="12"/>
        <v>0</v>
      </c>
      <c r="DK4" s="22">
        <f t="shared" si="12"/>
        <v>1340512</v>
      </c>
      <c r="DM4" s="26">
        <f>+G4</f>
        <v>44000000</v>
      </c>
      <c r="DN4" s="26">
        <f>+AC4+AY4</f>
        <v>44000000</v>
      </c>
      <c r="DO4" s="26">
        <f t="shared" ref="DO4:DO20" si="13">+BU4+CQ4</f>
        <v>44000000</v>
      </c>
    </row>
    <row r="5" spans="1:121" ht="50.25" customHeight="1" x14ac:dyDescent="0.25">
      <c r="A5" s="27"/>
      <c r="B5" s="185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54854378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f>854378+1000000</f>
        <v>1854378</v>
      </c>
      <c r="AB5" s="23">
        <f t="shared" si="1"/>
        <v>0.98176991451803541</v>
      </c>
      <c r="AC5" s="22">
        <f>SUM(AD5:AW5)</f>
        <v>53854378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+'[4]FEBRERO 2017'!$AC$699</f>
        <v>854378</v>
      </c>
      <c r="AX5" s="23">
        <f t="shared" si="3"/>
        <v>1.8230085481964586E-2</v>
      </c>
      <c r="AY5" s="22">
        <f t="shared" si="4"/>
        <v>1000000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1000000</v>
      </c>
      <c r="BT5" s="23">
        <f t="shared" si="7"/>
        <v>0.25393291306666532</v>
      </c>
      <c r="BU5" s="22">
        <f t="shared" si="8"/>
        <v>13929332</v>
      </c>
      <c r="BV5" s="22"/>
      <c r="BW5" s="22">
        <f>+'[5]ABRIL 2017'!$H$984</f>
        <v>13074954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>
        <f>+'[4]FEBRERO 2017'!$H$702</f>
        <v>854378</v>
      </c>
      <c r="CP5" s="23">
        <f t="shared" si="9"/>
        <v>0.74606708693333468</v>
      </c>
      <c r="CQ5" s="22">
        <f t="shared" si="10"/>
        <v>40925046</v>
      </c>
      <c r="CR5" s="22">
        <f t="shared" ref="CR5:DG21" si="14">H5-BV5</f>
        <v>0</v>
      </c>
      <c r="CS5" s="22">
        <f t="shared" si="11"/>
        <v>18925046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21000000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1000000</v>
      </c>
      <c r="DM5" s="26">
        <f t="shared" ref="DM5:DM20" si="15">+G5</f>
        <v>54854378</v>
      </c>
      <c r="DN5" s="26">
        <f t="shared" ref="DN5:DN15" si="16">+AC5+AY5</f>
        <v>54854378</v>
      </c>
      <c r="DO5" s="26">
        <f t="shared" si="13"/>
        <v>54854378</v>
      </c>
    </row>
    <row r="6" spans="1:121" ht="36.75" customHeight="1" x14ac:dyDescent="0.25">
      <c r="A6" s="27"/>
      <c r="B6" s="186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29594219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/>
      <c r="AB6" s="23">
        <f t="shared" si="1"/>
        <v>0.59451540180871132</v>
      </c>
      <c r="AC6" s="22">
        <f>SUM(AD6:AW6)</f>
        <v>17594219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/>
      <c r="AX6" s="23">
        <f t="shared" si="3"/>
        <v>0.40548459819128868</v>
      </c>
      <c r="AY6" s="22">
        <f t="shared" si="4"/>
        <v>12000000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 t="shared" si="10"/>
        <v>29594219</v>
      </c>
      <c r="CR6" s="22">
        <f t="shared" si="14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0</v>
      </c>
      <c r="DM6" s="26">
        <f t="shared" si="15"/>
        <v>29594219</v>
      </c>
      <c r="DN6" s="26">
        <f t="shared" si="16"/>
        <v>29594219</v>
      </c>
      <c r="DO6" s="26">
        <f t="shared" si="13"/>
        <v>29594219</v>
      </c>
    </row>
    <row r="7" spans="1:121" ht="54.75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36000000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v>20000000</v>
      </c>
      <c r="AB7" s="23">
        <f t="shared" si="1"/>
        <v>0.20955808333333334</v>
      </c>
      <c r="AC7" s="22">
        <f>SUM(AD7:AW7)</f>
        <v>7544091</v>
      </c>
      <c r="AD7" s="22"/>
      <c r="AE7" s="22"/>
      <c r="AF7" s="22">
        <f>+'[3]MAYO 2017'!$L$1179</f>
        <v>7544091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3">
        <f t="shared" si="3"/>
        <v>0.79044191666666663</v>
      </c>
      <c r="AY7" s="22">
        <f t="shared" si="4"/>
        <v>28455909</v>
      </c>
      <c r="AZ7" s="22">
        <f t="shared" si="5"/>
        <v>0</v>
      </c>
      <c r="BA7" s="22">
        <f t="shared" si="5"/>
        <v>0</v>
      </c>
      <c r="BB7" s="22">
        <f t="shared" si="5"/>
        <v>8455909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20000000</v>
      </c>
      <c r="BT7" s="23">
        <f t="shared" si="7"/>
        <v>0.20955808333333334</v>
      </c>
      <c r="BU7" s="22">
        <f t="shared" si="8"/>
        <v>7544091</v>
      </c>
      <c r="BV7" s="22"/>
      <c r="BW7" s="22"/>
      <c r="BX7" s="22">
        <f>+'[3]MAYO 2017'!$H$1177</f>
        <v>7544091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3">
        <f t="shared" si="9"/>
        <v>0.79044191666666663</v>
      </c>
      <c r="CQ7" s="22">
        <f t="shared" si="10"/>
        <v>28455909</v>
      </c>
      <c r="CR7" s="22">
        <f t="shared" si="14"/>
        <v>0</v>
      </c>
      <c r="CS7" s="22">
        <f t="shared" si="11"/>
        <v>0</v>
      </c>
      <c r="CT7" s="22">
        <f t="shared" si="11"/>
        <v>8455909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20000000</v>
      </c>
      <c r="DM7" s="26">
        <f t="shared" si="15"/>
        <v>36000000</v>
      </c>
      <c r="DN7" s="26">
        <f t="shared" si="16"/>
        <v>36000000</v>
      </c>
      <c r="DO7" s="26">
        <f t="shared" si="13"/>
        <v>36000000</v>
      </c>
    </row>
    <row r="8" spans="1:121" ht="63.75" customHeight="1" x14ac:dyDescent="0.25">
      <c r="A8" s="27"/>
      <c r="B8" s="184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0.31286634143535402</v>
      </c>
      <c r="BU8" s="22">
        <f>SUM(BV8:CO8)</f>
        <v>55780981</v>
      </c>
      <c r="BV8" s="22"/>
      <c r="BW8" s="22">
        <f>+'[3]MAYO 2017'!$H$146</f>
        <v>55780981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0.68713365856464592</v>
      </c>
      <c r="CQ8" s="22">
        <f t="shared" si="10"/>
        <v>122509150</v>
      </c>
      <c r="CR8" s="22">
        <f t="shared" si="14"/>
        <v>0</v>
      </c>
      <c r="CS8" s="22">
        <f t="shared" si="11"/>
        <v>122509150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5"/>
        <v>178290131</v>
      </c>
      <c r="DN8" s="26">
        <f t="shared" si="16"/>
        <v>178290131</v>
      </c>
      <c r="DO8" s="26">
        <f t="shared" si="13"/>
        <v>178290131</v>
      </c>
    </row>
    <row r="9" spans="1:121" ht="68.25" customHeight="1" x14ac:dyDescent="0.25">
      <c r="A9" s="27"/>
      <c r="B9" s="185"/>
      <c r="C9" s="18" t="s">
        <v>64</v>
      </c>
      <c r="D9" s="19" t="s">
        <v>65</v>
      </c>
      <c r="E9" s="20">
        <v>310</v>
      </c>
      <c r="F9" s="32" t="s">
        <v>66</v>
      </c>
      <c r="G9" s="22">
        <f t="shared" si="0"/>
        <v>364000000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f>51000000+5000000</f>
        <v>56000000</v>
      </c>
      <c r="AB9" s="23">
        <f t="shared" si="1"/>
        <v>0.29607890384615387</v>
      </c>
      <c r="AC9" s="22">
        <f t="shared" si="2"/>
        <v>107772721</v>
      </c>
      <c r="AD9" s="22"/>
      <c r="AE9" s="22">
        <f>+'[4]FEBRERO 2017'!$K$125</f>
        <v>5834000</v>
      </c>
      <c r="AF9" s="22"/>
      <c r="AG9" s="22">
        <f>+'[3]MAYO 2017'!$L$166</f>
        <v>66938721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+'[1]ENERO 2017'!$G$112</f>
        <v>35000000</v>
      </c>
      <c r="AX9" s="23">
        <f t="shared" si="3"/>
        <v>0.70392109615384613</v>
      </c>
      <c r="AY9" s="22">
        <f t="shared" si="4"/>
        <v>256227279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119351410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21000000</v>
      </c>
      <c r="BT9" s="23">
        <f t="shared" si="7"/>
        <v>0.20753756593406594</v>
      </c>
      <c r="BU9" s="22">
        <f>SUM(BV9:CO9)</f>
        <v>75543674</v>
      </c>
      <c r="BV9" s="22"/>
      <c r="BW9" s="22">
        <f>+'[4]FEBRERO 2017'!$K$125</f>
        <v>5834000</v>
      </c>
      <c r="BX9" s="22"/>
      <c r="BY9" s="22">
        <f>+'[3]MAYO 2017'!$L$166</f>
        <v>66938721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+'[3]MAYO 2017'!$H$167</f>
        <v>2770953</v>
      </c>
      <c r="CP9" s="23">
        <f t="shared" si="9"/>
        <v>0.79246243406593408</v>
      </c>
      <c r="CQ9" s="22">
        <f t="shared" si="10"/>
        <v>288456326</v>
      </c>
      <c r="CR9" s="22">
        <f t="shared" si="14"/>
        <v>0</v>
      </c>
      <c r="CS9" s="22">
        <f t="shared" si="11"/>
        <v>115875869</v>
      </c>
      <c r="CT9" s="22">
        <f t="shared" si="11"/>
        <v>0</v>
      </c>
      <c r="CU9" s="22">
        <f t="shared" si="11"/>
        <v>119351410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53229047</v>
      </c>
      <c r="DM9" s="26">
        <f t="shared" si="15"/>
        <v>364000000</v>
      </c>
      <c r="DN9" s="26">
        <f t="shared" si="16"/>
        <v>364000000</v>
      </c>
      <c r="DO9" s="26">
        <f t="shared" si="13"/>
        <v>364000000</v>
      </c>
    </row>
    <row r="10" spans="1:121" ht="19.5" customHeight="1" x14ac:dyDescent="0.25">
      <c r="A10" s="27"/>
      <c r="B10" s="185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+'[4]FEBRERO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</v>
      </c>
      <c r="BU10" s="22">
        <f t="shared" si="8"/>
        <v>0</v>
      </c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1</v>
      </c>
      <c r="CQ10" s="22">
        <f t="shared" si="10"/>
        <v>30000000</v>
      </c>
      <c r="CR10" s="22">
        <f t="shared" si="14"/>
        <v>0</v>
      </c>
      <c r="CS10" s="22">
        <f t="shared" si="11"/>
        <v>30000000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5"/>
        <v>30000000</v>
      </c>
      <c r="DN10" s="26">
        <f t="shared" si="16"/>
        <v>30000000</v>
      </c>
      <c r="DO10" s="26">
        <f t="shared" si="13"/>
        <v>30000000</v>
      </c>
    </row>
    <row r="11" spans="1:121" ht="35.25" customHeight="1" x14ac:dyDescent="0.25">
      <c r="A11" s="27"/>
      <c r="B11" s="185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3"/>
      <c r="I11" s="22"/>
      <c r="J11" s="33"/>
      <c r="K11" s="22">
        <v>23240492</v>
      </c>
      <c r="L11" s="33"/>
      <c r="M11" s="22"/>
      <c r="N11" s="22"/>
      <c r="O11" s="33"/>
      <c r="P11" s="25"/>
      <c r="Q11" s="25"/>
      <c r="R11" s="25"/>
      <c r="S11" s="25"/>
      <c r="T11" s="25"/>
      <c r="U11" s="22"/>
      <c r="V11" s="25"/>
      <c r="W11" s="25"/>
      <c r="X11" s="25"/>
      <c r="Y11" s="25"/>
      <c r="Z11" s="25"/>
      <c r="AA11" s="33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4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5"/>
        <v>23240492</v>
      </c>
      <c r="DN11" s="26">
        <f t="shared" si="16"/>
        <v>23240492</v>
      </c>
      <c r="DO11" s="26">
        <f t="shared" si="13"/>
        <v>23240492</v>
      </c>
    </row>
    <row r="12" spans="1:121" ht="69.75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367600000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f>70600000+4000000+3000000</f>
        <v>77600000</v>
      </c>
      <c r="AB12" s="23">
        <f t="shared" si="1"/>
        <v>0.88090974972796521</v>
      </c>
      <c r="AC12" s="22">
        <f t="shared" si="2"/>
        <v>323822424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+'[3]MAYO 2017'!$AC$1204</f>
        <v>33822424</v>
      </c>
      <c r="AX12" s="23">
        <f t="shared" si="3"/>
        <v>0.11909025027203479</v>
      </c>
      <c r="AY12" s="22">
        <f t="shared" si="4"/>
        <v>43777576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43777576</v>
      </c>
      <c r="BT12" s="23">
        <f t="shared" si="7"/>
        <v>0.46594875136017411</v>
      </c>
      <c r="BU12" s="22">
        <f t="shared" si="8"/>
        <v>171282761</v>
      </c>
      <c r="BV12" s="22"/>
      <c r="BW12" s="22">
        <f>+'[3]MAYO 2017'!$H$1207</f>
        <v>48133862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>
        <f>+'[3]MAYO 2017'!$H$1221</f>
        <v>89508275</v>
      </c>
      <c r="CJ12" s="22"/>
      <c r="CK12" s="22"/>
      <c r="CL12" s="22"/>
      <c r="CM12" s="22"/>
      <c r="CN12" s="22"/>
      <c r="CO12" s="22">
        <f>+'[3]MAYO 2017'!$H$1205+'[3]MAYO 2017'!$H$1213+'[3]MAYO 2017'!$H$1215+'[3]MAYO 2017'!$H$1218+'[3]MAYO 2017'!$H$1219+'[3]MAYO 2017'!$H$1220+'[3]MAYO 2017'!$H$1244+'[3]MAYO 2017'!$H$1245+'[3]MAYO 2017'!$H$1247+'[3]MAYO 2017'!$H$1248+'[3]MAYO 2017'!$H$1250+'[3]MAYO 2017'!$H$1252</f>
        <v>33640624</v>
      </c>
      <c r="CP12" s="23">
        <f t="shared" si="9"/>
        <v>0.53405124863982589</v>
      </c>
      <c r="CQ12" s="22">
        <f t="shared" si="10"/>
        <v>196317239</v>
      </c>
      <c r="CR12" s="22">
        <f t="shared" si="14"/>
        <v>0</v>
      </c>
      <c r="CS12" s="22">
        <f t="shared" si="11"/>
        <v>91866138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60491725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43959376</v>
      </c>
      <c r="DM12" s="26">
        <f t="shared" si="15"/>
        <v>367600000</v>
      </c>
      <c r="DN12" s="26">
        <f t="shared" si="16"/>
        <v>367600000</v>
      </c>
      <c r="DO12" s="26">
        <f t="shared" si="13"/>
        <v>367600000</v>
      </c>
    </row>
    <row r="13" spans="1:121" ht="35.25" customHeight="1" x14ac:dyDescent="0.25">
      <c r="A13" s="27"/>
      <c r="B13" s="34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0.14017136999999999</v>
      </c>
      <c r="BU13" s="22">
        <f t="shared" si="8"/>
        <v>14017137</v>
      </c>
      <c r="BV13" s="22"/>
      <c r="BW13" s="22"/>
      <c r="BX13" s="22">
        <f>+'[4]FEBRERO 2017'!$H$740</f>
        <v>14017137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3">
        <f t="shared" si="9"/>
        <v>0.85982862999999998</v>
      </c>
      <c r="CQ13" s="22">
        <f t="shared" si="10"/>
        <v>85982863</v>
      </c>
      <c r="CR13" s="22">
        <f t="shared" si="14"/>
        <v>0</v>
      </c>
      <c r="CS13" s="22">
        <f t="shared" si="11"/>
        <v>0</v>
      </c>
      <c r="CT13" s="22">
        <f t="shared" si="11"/>
        <v>35982863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50000000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5"/>
        <v>100000000</v>
      </c>
      <c r="DN13" s="26">
        <f t="shared" si="16"/>
        <v>100000000</v>
      </c>
      <c r="DO13" s="26">
        <f t="shared" si="13"/>
        <v>100000000</v>
      </c>
    </row>
    <row r="14" spans="1:121" ht="45" x14ac:dyDescent="0.25">
      <c r="A14" s="27"/>
      <c r="B14" s="34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1</v>
      </c>
      <c r="AC14" s="22">
        <f t="shared" si="2"/>
        <v>75092920</v>
      </c>
      <c r="AD14" s="22"/>
      <c r="AE14" s="22"/>
      <c r="AF14" s="22">
        <f>+'[3]MAYO 2017'!$L$1270</f>
        <v>50000000</v>
      </c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</v>
      </c>
      <c r="AY14" s="22">
        <f t="shared" si="4"/>
        <v>0</v>
      </c>
      <c r="AZ14" s="22">
        <f t="shared" si="5"/>
        <v>0</v>
      </c>
      <c r="BA14" s="22">
        <f t="shared" si="5"/>
        <v>0</v>
      </c>
      <c r="BB14" s="22">
        <f t="shared" si="5"/>
        <v>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3.2341890553729963E-2</v>
      </c>
      <c r="BU14" s="22">
        <f t="shared" si="8"/>
        <v>2428647</v>
      </c>
      <c r="BV14" s="22"/>
      <c r="BW14" s="22"/>
      <c r="BX14" s="22"/>
      <c r="BY14" s="22">
        <f>+'[3]MAYO 2017'!$H$1268</f>
        <v>2428647</v>
      </c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0.96765810944627006</v>
      </c>
      <c r="CQ14" s="22">
        <f t="shared" si="10"/>
        <v>72664273</v>
      </c>
      <c r="CR14" s="22">
        <f t="shared" si="14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22664273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5"/>
        <v>75092920</v>
      </c>
      <c r="DN14" s="26">
        <f t="shared" si="16"/>
        <v>75092920</v>
      </c>
      <c r="DO14" s="26">
        <f t="shared" si="13"/>
        <v>75092920</v>
      </c>
    </row>
    <row r="15" spans="1:121" ht="37.5" customHeight="1" x14ac:dyDescent="0.25">
      <c r="A15" s="27"/>
      <c r="B15" s="34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0.32141085039461242</v>
      </c>
      <c r="BU15" s="22">
        <f t="shared" si="8"/>
        <v>33312949</v>
      </c>
      <c r="BV15" s="22"/>
      <c r="BW15" s="22"/>
      <c r="BX15" s="22">
        <f>+'[5]ABRIL 2017'!$H$1076</f>
        <v>33312949</v>
      </c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0.67858914960538752</v>
      </c>
      <c r="CQ15" s="22">
        <f t="shared" si="10"/>
        <v>70333051</v>
      </c>
      <c r="CR15" s="22">
        <f t="shared" si="14"/>
        <v>0</v>
      </c>
      <c r="CS15" s="22">
        <f t="shared" si="11"/>
        <v>0</v>
      </c>
      <c r="CT15" s="22">
        <f t="shared" si="11"/>
        <v>46687051</v>
      </c>
      <c r="CU15" s="22">
        <f>K15-BY15</f>
        <v>23646000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 t="shared" si="15"/>
        <v>103646000</v>
      </c>
      <c r="DN15" s="26">
        <f t="shared" si="16"/>
        <v>103646000</v>
      </c>
      <c r="DO15" s="26">
        <f t="shared" si="13"/>
        <v>103646000</v>
      </c>
      <c r="DQ15" s="35">
        <f>+DM15-DN15</f>
        <v>0</v>
      </c>
    </row>
    <row r="16" spans="1:121" ht="28.5" customHeight="1" x14ac:dyDescent="0.25">
      <c r="A16" s="27"/>
      <c r="B16" s="34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1" si="17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4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 t="shared" si="15"/>
        <v>34000000</v>
      </c>
      <c r="DN16" s="26">
        <f>+AC16+AY16</f>
        <v>34000000</v>
      </c>
      <c r="DO16" s="26">
        <f t="shared" si="13"/>
        <v>34000000</v>
      </c>
    </row>
    <row r="17" spans="1:119" ht="39" customHeight="1" x14ac:dyDescent="0.25">
      <c r="A17" s="27"/>
      <c r="B17" s="184" t="s">
        <v>83</v>
      </c>
      <c r="C17" s="30" t="s">
        <v>84</v>
      </c>
      <c r="D17" s="19" t="s">
        <v>85</v>
      </c>
      <c r="E17" s="20">
        <v>510</v>
      </c>
      <c r="F17" s="21" t="s">
        <v>86</v>
      </c>
      <c r="G17" s="22">
        <f t="shared" si="0"/>
        <v>181000000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>
        <v>16000000</v>
      </c>
      <c r="AB17" s="23">
        <f t="shared" si="1"/>
        <v>0.91068906077348066</v>
      </c>
      <c r="AC17" s="22">
        <f t="shared" si="2"/>
        <v>164834720</v>
      </c>
      <c r="AD17" s="22"/>
      <c r="AE17" s="22">
        <f>+'[2]FEBRERO 2017'!$K$920</f>
        <v>164834720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3">
        <f>1-AB17</f>
        <v>8.9310939226519337E-2</v>
      </c>
      <c r="AY17" s="22">
        <f t="shared" si="17"/>
        <v>16165280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16000000</v>
      </c>
      <c r="BT17" s="23">
        <f t="shared" si="7"/>
        <v>0.73865726519337016</v>
      </c>
      <c r="BU17" s="22">
        <f t="shared" si="8"/>
        <v>133696965</v>
      </c>
      <c r="BV17" s="22"/>
      <c r="BW17" s="22">
        <f>+'[5]ABRIL 2017'!$H$1100</f>
        <v>133696965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3">
        <f t="shared" si="9"/>
        <v>0.26134273480662984</v>
      </c>
      <c r="CQ17" s="22">
        <f t="shared" si="10"/>
        <v>47303035</v>
      </c>
      <c r="CR17" s="22">
        <f t="shared" si="14"/>
        <v>0</v>
      </c>
      <c r="CS17" s="22">
        <f t="shared" si="11"/>
        <v>31303035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16000000</v>
      </c>
      <c r="DM17" s="26">
        <f t="shared" si="15"/>
        <v>181000000</v>
      </c>
      <c r="DN17" s="26">
        <f>+AC17+AY17</f>
        <v>181000000</v>
      </c>
      <c r="DO17" s="26">
        <f t="shared" si="13"/>
        <v>181000000</v>
      </c>
    </row>
    <row r="18" spans="1:119" ht="48" customHeight="1" x14ac:dyDescent="0.25">
      <c r="A18" s="27"/>
      <c r="B18" s="185"/>
      <c r="C18" s="30" t="s">
        <v>87</v>
      </c>
      <c r="D18" s="19" t="s">
        <v>88</v>
      </c>
      <c r="E18" s="20">
        <v>510</v>
      </c>
      <c r="F18" s="21" t="s">
        <v>86</v>
      </c>
      <c r="G18" s="22">
        <f t="shared" si="0"/>
        <v>37440391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>
        <f>5000000</f>
        <v>5000000</v>
      </c>
      <c r="AB18" s="23">
        <f t="shared" si="1"/>
        <v>0.86645438612005954</v>
      </c>
      <c r="AC18" s="22">
        <f t="shared" si="2"/>
        <v>32440391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/>
      <c r="AX18" s="23">
        <f t="shared" si="3"/>
        <v>0.13354561387994046</v>
      </c>
      <c r="AY18" s="22">
        <f t="shared" si="17"/>
        <v>5000000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5000000</v>
      </c>
      <c r="BT18" s="23">
        <f t="shared" si="7"/>
        <v>0.62390160401903927</v>
      </c>
      <c r="BU18" s="22">
        <f t="shared" si="8"/>
        <v>23359120</v>
      </c>
      <c r="BV18" s="22"/>
      <c r="BW18" s="22">
        <f>+'[5]ABRIL 2017'!$H$1134</f>
        <v>23359120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0.37609839598096073</v>
      </c>
      <c r="CQ18" s="22">
        <f t="shared" si="10"/>
        <v>14081271</v>
      </c>
      <c r="CR18" s="22">
        <f t="shared" si="14"/>
        <v>0</v>
      </c>
      <c r="CS18" s="22">
        <f t="shared" si="11"/>
        <v>1640880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5000000</v>
      </c>
      <c r="DM18" s="26">
        <f t="shared" si="15"/>
        <v>37440391</v>
      </c>
      <c r="DN18" s="26">
        <f>+AC18+AY18</f>
        <v>37440391</v>
      </c>
      <c r="DO18" s="26">
        <f t="shared" si="13"/>
        <v>37440391</v>
      </c>
    </row>
    <row r="19" spans="1:119" ht="33" customHeight="1" x14ac:dyDescent="0.25">
      <c r="A19" s="27"/>
      <c r="B19" s="184" t="s">
        <v>89</v>
      </c>
      <c r="C19" s="18" t="s">
        <v>90</v>
      </c>
      <c r="D19" s="19" t="s">
        <v>91</v>
      </c>
      <c r="E19" s="20">
        <v>510</v>
      </c>
      <c r="F19" s="21" t="s">
        <v>56</v>
      </c>
      <c r="G19" s="22">
        <f t="shared" si="0"/>
        <v>12000000</v>
      </c>
      <c r="H19" s="22"/>
      <c r="I19" s="22">
        <v>12000000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3">
        <f t="shared" si="1"/>
        <v>1</v>
      </c>
      <c r="AC19" s="22">
        <f t="shared" si="2"/>
        <v>12000000</v>
      </c>
      <c r="AD19" s="22"/>
      <c r="AE19" s="22">
        <f>+'[2]FEBRERO 2017'!$K$964</f>
        <v>12000000</v>
      </c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0</v>
      </c>
      <c r="AY19" s="22">
        <f t="shared" si="17"/>
        <v>0</v>
      </c>
      <c r="AZ19" s="22">
        <f t="shared" si="5"/>
        <v>0</v>
      </c>
      <c r="BA19" s="22">
        <f t="shared" si="5"/>
        <v>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0</v>
      </c>
      <c r="BO19" s="22">
        <f t="shared" ref="BO19:BO21" si="18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7.2499999999999995E-2</v>
      </c>
      <c r="BU19" s="22">
        <f t="shared" si="8"/>
        <v>870000</v>
      </c>
      <c r="BV19" s="22"/>
      <c r="BW19" s="22">
        <f>+'[2]FEBRERO 2017'!$H$965</f>
        <v>870000</v>
      </c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0.92749999999999999</v>
      </c>
      <c r="CQ19" s="22">
        <f t="shared" si="10"/>
        <v>11130000</v>
      </c>
      <c r="CR19" s="22">
        <f t="shared" si="14"/>
        <v>0</v>
      </c>
      <c r="CS19" s="22">
        <f t="shared" si="11"/>
        <v>11130000</v>
      </c>
      <c r="CT19" s="22">
        <f t="shared" si="11"/>
        <v>0</v>
      </c>
      <c r="CU19" s="22">
        <f t="shared" si="11"/>
        <v>0</v>
      </c>
      <c r="CV19" s="22">
        <f t="shared" si="11"/>
        <v>0</v>
      </c>
      <c r="CW19" s="22">
        <f t="shared" si="11"/>
        <v>0</v>
      </c>
      <c r="CX19" s="22">
        <f t="shared" si="11"/>
        <v>0</v>
      </c>
      <c r="CY19" s="22">
        <f t="shared" si="11"/>
        <v>0</v>
      </c>
      <c r="CZ19" s="22">
        <f t="shared" si="11"/>
        <v>0</v>
      </c>
      <c r="DA19" s="22">
        <f t="shared" si="11"/>
        <v>0</v>
      </c>
      <c r="DB19" s="22">
        <f t="shared" si="11"/>
        <v>0</v>
      </c>
      <c r="DC19" s="22">
        <f t="shared" si="11"/>
        <v>0</v>
      </c>
      <c r="DD19" s="22">
        <f t="shared" si="11"/>
        <v>0</v>
      </c>
      <c r="DE19" s="22">
        <f t="shared" si="11"/>
        <v>0</v>
      </c>
      <c r="DF19" s="22">
        <f t="shared" si="11"/>
        <v>0</v>
      </c>
      <c r="DG19" s="22">
        <f t="shared" si="11"/>
        <v>0</v>
      </c>
      <c r="DH19" s="22">
        <f t="shared" si="11"/>
        <v>0</v>
      </c>
      <c r="DI19" s="22">
        <f t="shared" si="12"/>
        <v>0</v>
      </c>
      <c r="DJ19" s="22">
        <f t="shared" si="12"/>
        <v>0</v>
      </c>
      <c r="DK19" s="22">
        <f t="shared" si="12"/>
        <v>0</v>
      </c>
      <c r="DM19" s="26">
        <f t="shared" si="15"/>
        <v>12000000</v>
      </c>
      <c r="DN19" s="26">
        <f>+AC19+AY19</f>
        <v>12000000</v>
      </c>
      <c r="DO19" s="26">
        <f t="shared" si="13"/>
        <v>12000000</v>
      </c>
    </row>
    <row r="20" spans="1:119" ht="42" customHeight="1" x14ac:dyDescent="0.25">
      <c r="A20" s="36"/>
      <c r="B20" s="186"/>
      <c r="C20" s="18" t="s">
        <v>92</v>
      </c>
      <c r="D20" s="19" t="s">
        <v>93</v>
      </c>
      <c r="E20" s="20">
        <v>510</v>
      </c>
      <c r="F20" s="21" t="s">
        <v>94</v>
      </c>
      <c r="G20" s="22">
        <f t="shared" si="0"/>
        <v>73500000</v>
      </c>
      <c r="H20" s="22"/>
      <c r="I20" s="22">
        <v>38000000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>
        <v>9000000</v>
      </c>
      <c r="V20" s="22"/>
      <c r="W20" s="22"/>
      <c r="X20" s="22"/>
      <c r="Y20" s="22"/>
      <c r="Z20" s="22"/>
      <c r="AA20" s="22">
        <v>26500000</v>
      </c>
      <c r="AB20" s="23">
        <f t="shared" si="1"/>
        <v>0.85034013605442171</v>
      </c>
      <c r="AC20" s="22">
        <f t="shared" si="2"/>
        <v>62500000</v>
      </c>
      <c r="AD20" s="22"/>
      <c r="AE20" s="22">
        <f>+'[1]ENERO 2017'!$K$619</f>
        <v>38000000</v>
      </c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>
        <f>+'[1]ENERO 2017'!$T$619</f>
        <v>24500000</v>
      </c>
      <c r="AX20" s="23">
        <f t="shared" si="3"/>
        <v>0.14965986394557829</v>
      </c>
      <c r="AY20" s="22">
        <f t="shared" si="17"/>
        <v>11000000</v>
      </c>
      <c r="AZ20" s="22">
        <f t="shared" ref="AZ20:BN21" si="19">+H20-AD20</f>
        <v>0</v>
      </c>
      <c r="BA20" s="22">
        <f t="shared" si="19"/>
        <v>0</v>
      </c>
      <c r="BB20" s="22">
        <f t="shared" si="19"/>
        <v>0</v>
      </c>
      <c r="BC20" s="22">
        <f t="shared" si="19"/>
        <v>0</v>
      </c>
      <c r="BD20" s="22">
        <f t="shared" si="19"/>
        <v>0</v>
      </c>
      <c r="BE20" s="22">
        <f t="shared" si="19"/>
        <v>0</v>
      </c>
      <c r="BF20" s="22">
        <f t="shared" si="19"/>
        <v>0</v>
      </c>
      <c r="BG20" s="22">
        <f t="shared" si="19"/>
        <v>0</v>
      </c>
      <c r="BH20" s="22">
        <f t="shared" si="19"/>
        <v>0</v>
      </c>
      <c r="BI20" s="22">
        <f t="shared" si="19"/>
        <v>0</v>
      </c>
      <c r="BJ20" s="22">
        <f t="shared" si="19"/>
        <v>0</v>
      </c>
      <c r="BK20" s="22">
        <f t="shared" si="19"/>
        <v>0</v>
      </c>
      <c r="BL20" s="22">
        <f t="shared" si="19"/>
        <v>0</v>
      </c>
      <c r="BM20" s="22">
        <f t="shared" si="19"/>
        <v>9000000</v>
      </c>
      <c r="BN20" s="22">
        <f t="shared" si="19"/>
        <v>0</v>
      </c>
      <c r="BO20" s="22">
        <f t="shared" si="18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2000000</v>
      </c>
      <c r="BT20" s="23">
        <f t="shared" si="7"/>
        <v>0.33551759183673469</v>
      </c>
      <c r="BU20" s="22">
        <f t="shared" si="8"/>
        <v>24660543</v>
      </c>
      <c r="BV20" s="22"/>
      <c r="BW20" s="22">
        <f>+'[2]FEBRERO 2017'!$H$971</f>
        <v>22660543</v>
      </c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>
        <f>+'[4]FEBRERO 2017'!$H$806</f>
        <v>2000000</v>
      </c>
      <c r="CP20" s="23">
        <f t="shared" si="9"/>
        <v>0.66448240816326531</v>
      </c>
      <c r="CQ20" s="22">
        <f t="shared" si="10"/>
        <v>48839457</v>
      </c>
      <c r="CR20" s="22">
        <f t="shared" si="14"/>
        <v>0</v>
      </c>
      <c r="CS20" s="22">
        <f t="shared" si="14"/>
        <v>15339457</v>
      </c>
      <c r="CT20" s="22">
        <f t="shared" si="14"/>
        <v>0</v>
      </c>
      <c r="CU20" s="22">
        <f t="shared" si="14"/>
        <v>0</v>
      </c>
      <c r="CV20" s="22">
        <f t="shared" si="14"/>
        <v>0</v>
      </c>
      <c r="CW20" s="22">
        <f t="shared" si="14"/>
        <v>0</v>
      </c>
      <c r="CX20" s="22">
        <f t="shared" si="14"/>
        <v>0</v>
      </c>
      <c r="CY20" s="22">
        <f t="shared" si="14"/>
        <v>0</v>
      </c>
      <c r="CZ20" s="22">
        <f t="shared" si="14"/>
        <v>0</v>
      </c>
      <c r="DA20" s="22">
        <f t="shared" si="14"/>
        <v>0</v>
      </c>
      <c r="DB20" s="22">
        <f t="shared" si="14"/>
        <v>0</v>
      </c>
      <c r="DC20" s="22">
        <f t="shared" si="14"/>
        <v>0</v>
      </c>
      <c r="DD20" s="22">
        <f t="shared" si="14"/>
        <v>0</v>
      </c>
      <c r="DE20" s="22">
        <f t="shared" si="14"/>
        <v>9000000</v>
      </c>
      <c r="DF20" s="22">
        <f t="shared" si="14"/>
        <v>0</v>
      </c>
      <c r="DG20" s="22">
        <f t="shared" si="14"/>
        <v>0</v>
      </c>
      <c r="DH20" s="22">
        <f t="shared" ref="DH20:DH21" si="20">X20-CL20</f>
        <v>0</v>
      </c>
      <c r="DI20" s="22">
        <f t="shared" si="12"/>
        <v>0</v>
      </c>
      <c r="DJ20" s="22">
        <f t="shared" si="12"/>
        <v>0</v>
      </c>
      <c r="DK20" s="22">
        <f t="shared" si="12"/>
        <v>24500000</v>
      </c>
      <c r="DM20" s="26">
        <f t="shared" si="15"/>
        <v>73500000</v>
      </c>
      <c r="DN20" s="26">
        <f>+AC20+AY20</f>
        <v>73500000</v>
      </c>
      <c r="DO20" s="26">
        <f t="shared" si="13"/>
        <v>73500000</v>
      </c>
    </row>
    <row r="21" spans="1:119" ht="34.5" customHeight="1" x14ac:dyDescent="0.25">
      <c r="A21" s="36"/>
      <c r="B21" s="37"/>
      <c r="C21" s="18" t="s">
        <v>95</v>
      </c>
      <c r="D21" s="38" t="s">
        <v>96</v>
      </c>
      <c r="E21" s="20">
        <v>510</v>
      </c>
      <c r="F21" s="21" t="s">
        <v>56</v>
      </c>
      <c r="G21" s="22">
        <f t="shared" si="0"/>
        <v>20000000</v>
      </c>
      <c r="H21" s="39"/>
      <c r="I21" s="39"/>
      <c r="J21" s="39">
        <v>20000000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23">
        <f t="shared" si="1"/>
        <v>0.1275085</v>
      </c>
      <c r="AC21" s="22">
        <f t="shared" si="2"/>
        <v>2550170</v>
      </c>
      <c r="AD21" s="39"/>
      <c r="AE21" s="39"/>
      <c r="AF21" s="39">
        <f>+'[4]FEBRERO 2017'!$L$811</f>
        <v>2550170</v>
      </c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23">
        <f t="shared" si="3"/>
        <v>0.87249149999999998</v>
      </c>
      <c r="AY21" s="22">
        <f t="shared" si="17"/>
        <v>17449830</v>
      </c>
      <c r="AZ21" s="22">
        <f t="shared" si="19"/>
        <v>0</v>
      </c>
      <c r="BA21" s="22">
        <f t="shared" si="19"/>
        <v>0</v>
      </c>
      <c r="BB21" s="22">
        <f t="shared" si="19"/>
        <v>17449830</v>
      </c>
      <c r="BC21" s="22">
        <f t="shared" si="19"/>
        <v>0</v>
      </c>
      <c r="BD21" s="22">
        <f t="shared" si="19"/>
        <v>0</v>
      </c>
      <c r="BE21" s="22">
        <f t="shared" si="19"/>
        <v>0</v>
      </c>
      <c r="BF21" s="22">
        <f t="shared" si="19"/>
        <v>0</v>
      </c>
      <c r="BG21" s="22">
        <f t="shared" si="19"/>
        <v>0</v>
      </c>
      <c r="BH21" s="22">
        <f t="shared" si="19"/>
        <v>0</v>
      </c>
      <c r="BI21" s="22">
        <f t="shared" si="19"/>
        <v>0</v>
      </c>
      <c r="BJ21" s="22">
        <f t="shared" si="19"/>
        <v>0</v>
      </c>
      <c r="BK21" s="22">
        <f t="shared" si="19"/>
        <v>0</v>
      </c>
      <c r="BL21" s="22">
        <f t="shared" si="19"/>
        <v>0</v>
      </c>
      <c r="BM21" s="22">
        <f t="shared" si="19"/>
        <v>0</v>
      </c>
      <c r="BN21" s="22">
        <f t="shared" si="19"/>
        <v>0</v>
      </c>
      <c r="BO21" s="22">
        <f t="shared" si="18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0.1275085</v>
      </c>
      <c r="BU21" s="22">
        <f t="shared" si="8"/>
        <v>2550170</v>
      </c>
      <c r="BV21" s="39"/>
      <c r="BW21" s="39"/>
      <c r="BX21" s="39">
        <f>+'[4]FEBRERO 2017'!$H$809</f>
        <v>2550170</v>
      </c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23">
        <f t="shared" si="9"/>
        <v>0.87249149999999998</v>
      </c>
      <c r="CQ21" s="22">
        <f t="shared" si="10"/>
        <v>17449830</v>
      </c>
      <c r="CR21" s="22">
        <f t="shared" si="14"/>
        <v>0</v>
      </c>
      <c r="CS21" s="22">
        <f t="shared" si="14"/>
        <v>0</v>
      </c>
      <c r="CT21" s="22">
        <f t="shared" si="14"/>
        <v>17449830</v>
      </c>
      <c r="CU21" s="22">
        <f t="shared" si="14"/>
        <v>0</v>
      </c>
      <c r="CV21" s="22">
        <f t="shared" si="14"/>
        <v>0</v>
      </c>
      <c r="CW21" s="22">
        <f t="shared" si="14"/>
        <v>0</v>
      </c>
      <c r="CX21" s="22">
        <f t="shared" si="14"/>
        <v>0</v>
      </c>
      <c r="CY21" s="22">
        <f t="shared" si="14"/>
        <v>0</v>
      </c>
      <c r="CZ21" s="22">
        <f t="shared" si="14"/>
        <v>0</v>
      </c>
      <c r="DA21" s="22">
        <f t="shared" si="14"/>
        <v>0</v>
      </c>
      <c r="DB21" s="22">
        <f t="shared" si="14"/>
        <v>0</v>
      </c>
      <c r="DC21" s="22">
        <f t="shared" si="14"/>
        <v>0</v>
      </c>
      <c r="DD21" s="22">
        <f t="shared" si="14"/>
        <v>0</v>
      </c>
      <c r="DE21" s="22">
        <f t="shared" si="14"/>
        <v>0</v>
      </c>
      <c r="DF21" s="22">
        <f t="shared" si="14"/>
        <v>0</v>
      </c>
      <c r="DG21" s="22">
        <f t="shared" si="14"/>
        <v>0</v>
      </c>
      <c r="DH21" s="22">
        <f t="shared" si="20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/>
      <c r="DN21" s="26"/>
      <c r="DO21" s="26"/>
    </row>
    <row r="22" spans="1:119" s="46" customFormat="1" ht="17.25" customHeight="1" thickBot="1" x14ac:dyDescent="0.3">
      <c r="A22" s="40"/>
      <c r="B22" s="177" t="s">
        <v>97</v>
      </c>
      <c r="C22" s="178"/>
      <c r="D22" s="178"/>
      <c r="E22" s="179"/>
      <c r="F22" s="41"/>
      <c r="G22" s="42">
        <f t="shared" ref="G22:M22" si="21">SUM(G4:G21)</f>
        <v>1764258531</v>
      </c>
      <c r="H22" s="42">
        <f t="shared" si="21"/>
        <v>0</v>
      </c>
      <c r="I22" s="42">
        <f t="shared" si="21"/>
        <v>770000000</v>
      </c>
      <c r="J22" s="42">
        <f t="shared" si="21"/>
        <v>250000000</v>
      </c>
      <c r="K22" s="42">
        <f t="shared" si="21"/>
        <v>258269543</v>
      </c>
      <c r="L22" s="42">
        <f t="shared" si="21"/>
        <v>0</v>
      </c>
      <c r="M22" s="42">
        <f t="shared" si="21"/>
        <v>0</v>
      </c>
      <c r="N22" s="42"/>
      <c r="O22" s="42">
        <f t="shared" ref="O22:AA22" si="22">SUM(O4:O21)</f>
        <v>0</v>
      </c>
      <c r="P22" s="42">
        <f t="shared" si="22"/>
        <v>0</v>
      </c>
      <c r="Q22" s="42">
        <f t="shared" si="22"/>
        <v>0</v>
      </c>
      <c r="R22" s="42">
        <f t="shared" si="22"/>
        <v>0</v>
      </c>
      <c r="S22" s="42">
        <f t="shared" si="22"/>
        <v>0</v>
      </c>
      <c r="T22" s="42">
        <f t="shared" si="22"/>
        <v>0</v>
      </c>
      <c r="U22" s="42">
        <f t="shared" si="22"/>
        <v>278034610</v>
      </c>
      <c r="V22" s="42">
        <f t="shared" si="22"/>
        <v>0</v>
      </c>
      <c r="W22" s="42">
        <f t="shared" si="22"/>
        <v>0</v>
      </c>
      <c r="X22" s="42">
        <f t="shared" si="22"/>
        <v>0</v>
      </c>
      <c r="Y22" s="42">
        <f t="shared" si="22"/>
        <v>0</v>
      </c>
      <c r="Z22" s="42">
        <f t="shared" si="22"/>
        <v>0</v>
      </c>
      <c r="AA22" s="42">
        <f t="shared" si="22"/>
        <v>207954378</v>
      </c>
      <c r="AB22" s="43">
        <f t="shared" si="1"/>
        <v>0.75892602102996432</v>
      </c>
      <c r="AC22" s="44">
        <f t="shared" ref="AC22:AW22" si="23">SUM(AC4:AC21)</f>
        <v>1338941707</v>
      </c>
      <c r="AD22" s="44">
        <f t="shared" si="23"/>
        <v>0</v>
      </c>
      <c r="AE22" s="44">
        <f t="shared" si="23"/>
        <v>641958851</v>
      </c>
      <c r="AF22" s="44">
        <f t="shared" si="23"/>
        <v>191170261</v>
      </c>
      <c r="AG22" s="44">
        <f t="shared" si="23"/>
        <v>138918133</v>
      </c>
      <c r="AH22" s="44">
        <f t="shared" si="23"/>
        <v>0</v>
      </c>
      <c r="AI22" s="44">
        <f t="shared" si="23"/>
        <v>0</v>
      </c>
      <c r="AJ22" s="44">
        <f t="shared" si="23"/>
        <v>0</v>
      </c>
      <c r="AK22" s="44">
        <f t="shared" si="23"/>
        <v>0</v>
      </c>
      <c r="AL22" s="44">
        <f t="shared" si="23"/>
        <v>0</v>
      </c>
      <c r="AM22" s="44">
        <f t="shared" si="23"/>
        <v>0</v>
      </c>
      <c r="AN22" s="44">
        <f t="shared" si="23"/>
        <v>0</v>
      </c>
      <c r="AO22" s="44">
        <f t="shared" si="23"/>
        <v>0</v>
      </c>
      <c r="AP22" s="44">
        <f t="shared" si="23"/>
        <v>0</v>
      </c>
      <c r="AQ22" s="44">
        <f t="shared" si="23"/>
        <v>269034610</v>
      </c>
      <c r="AR22" s="44">
        <f t="shared" si="23"/>
        <v>0</v>
      </c>
      <c r="AS22" s="44">
        <f t="shared" si="23"/>
        <v>0</v>
      </c>
      <c r="AT22" s="44">
        <f t="shared" si="23"/>
        <v>0</v>
      </c>
      <c r="AU22" s="44">
        <f t="shared" si="23"/>
        <v>0</v>
      </c>
      <c r="AV22" s="44">
        <f t="shared" si="23"/>
        <v>0</v>
      </c>
      <c r="AW22" s="44">
        <f t="shared" si="23"/>
        <v>97859852</v>
      </c>
      <c r="AX22" s="45">
        <f t="shared" si="3"/>
        <v>0.24107397897003568</v>
      </c>
      <c r="AY22" s="44">
        <f t="shared" ref="AY22:BS22" si="24">SUM(AY4:AY21)</f>
        <v>425316824</v>
      </c>
      <c r="AZ22" s="44">
        <f t="shared" si="24"/>
        <v>0</v>
      </c>
      <c r="BA22" s="44">
        <f t="shared" si="24"/>
        <v>128041149</v>
      </c>
      <c r="BB22" s="44">
        <f t="shared" si="24"/>
        <v>58829739</v>
      </c>
      <c r="BC22" s="44">
        <f>SUM(BC4:BC21)</f>
        <v>119351410</v>
      </c>
      <c r="BD22" s="44">
        <f t="shared" si="24"/>
        <v>0</v>
      </c>
      <c r="BE22" s="44">
        <f t="shared" si="24"/>
        <v>0</v>
      </c>
      <c r="BF22" s="44">
        <f t="shared" si="24"/>
        <v>0</v>
      </c>
      <c r="BG22" s="44">
        <f t="shared" si="24"/>
        <v>0</v>
      </c>
      <c r="BH22" s="44">
        <f t="shared" si="24"/>
        <v>0</v>
      </c>
      <c r="BI22" s="44">
        <f t="shared" si="24"/>
        <v>0</v>
      </c>
      <c r="BJ22" s="44">
        <f t="shared" si="24"/>
        <v>0</v>
      </c>
      <c r="BK22" s="44">
        <f t="shared" si="24"/>
        <v>0</v>
      </c>
      <c r="BL22" s="44">
        <f t="shared" si="24"/>
        <v>0</v>
      </c>
      <c r="BM22" s="44">
        <f t="shared" si="24"/>
        <v>9000000</v>
      </c>
      <c r="BN22" s="44">
        <f t="shared" si="24"/>
        <v>0</v>
      </c>
      <c r="BO22" s="44">
        <f t="shared" si="24"/>
        <v>0</v>
      </c>
      <c r="BP22" s="44">
        <f t="shared" si="24"/>
        <v>0</v>
      </c>
      <c r="BQ22" s="44">
        <f t="shared" si="24"/>
        <v>0</v>
      </c>
      <c r="BR22" s="44">
        <f t="shared" si="24"/>
        <v>0</v>
      </c>
      <c r="BS22" s="44">
        <f t="shared" si="24"/>
        <v>110094526</v>
      </c>
      <c r="BT22" s="45">
        <f t="shared" si="7"/>
        <v>0.3289715519590139</v>
      </c>
      <c r="BU22" s="44">
        <f t="shared" ref="BU22:CO22" si="25">SUM(BU4:BU21)</f>
        <v>580390867</v>
      </c>
      <c r="BV22" s="44">
        <f t="shared" si="25"/>
        <v>0</v>
      </c>
      <c r="BW22" s="44">
        <f t="shared" si="25"/>
        <v>319410425</v>
      </c>
      <c r="BX22" s="44">
        <f t="shared" si="25"/>
        <v>58500347</v>
      </c>
      <c r="BY22" s="44">
        <f t="shared" si="25"/>
        <v>69367368</v>
      </c>
      <c r="BZ22" s="44">
        <f t="shared" si="25"/>
        <v>0</v>
      </c>
      <c r="CA22" s="44">
        <f t="shared" si="25"/>
        <v>0</v>
      </c>
      <c r="CB22" s="44">
        <f t="shared" si="25"/>
        <v>0</v>
      </c>
      <c r="CC22" s="44">
        <f t="shared" si="25"/>
        <v>0</v>
      </c>
      <c r="CD22" s="44">
        <f t="shared" si="25"/>
        <v>0</v>
      </c>
      <c r="CE22" s="44">
        <f t="shared" si="25"/>
        <v>0</v>
      </c>
      <c r="CF22" s="44">
        <f t="shared" si="25"/>
        <v>0</v>
      </c>
      <c r="CG22" s="44">
        <f t="shared" si="25"/>
        <v>0</v>
      </c>
      <c r="CH22" s="44">
        <f t="shared" si="25"/>
        <v>0</v>
      </c>
      <c r="CI22" s="44">
        <f t="shared" si="25"/>
        <v>90187284</v>
      </c>
      <c r="CJ22" s="44">
        <f t="shared" si="25"/>
        <v>0</v>
      </c>
      <c r="CK22" s="44">
        <f t="shared" si="25"/>
        <v>0</v>
      </c>
      <c r="CL22" s="44">
        <f t="shared" si="25"/>
        <v>0</v>
      </c>
      <c r="CM22" s="44">
        <f t="shared" si="25"/>
        <v>0</v>
      </c>
      <c r="CN22" s="44">
        <f t="shared" si="25"/>
        <v>0</v>
      </c>
      <c r="CO22" s="44">
        <f t="shared" si="25"/>
        <v>42925443</v>
      </c>
      <c r="CP22" s="45">
        <f t="shared" si="9"/>
        <v>0.67102844804098605</v>
      </c>
      <c r="CQ22" s="44">
        <f t="shared" ref="CQ22:DK22" si="26">SUM(CQ4:CQ21)</f>
        <v>1183867664</v>
      </c>
      <c r="CR22" s="44">
        <f t="shared" si="26"/>
        <v>0</v>
      </c>
      <c r="CS22" s="44">
        <f t="shared" si="26"/>
        <v>450589575</v>
      </c>
      <c r="CT22" s="44">
        <f t="shared" si="26"/>
        <v>191499653</v>
      </c>
      <c r="CU22" s="44">
        <f t="shared" si="26"/>
        <v>188902175</v>
      </c>
      <c r="CV22" s="44">
        <f t="shared" si="26"/>
        <v>0</v>
      </c>
      <c r="CW22" s="44">
        <f t="shared" si="26"/>
        <v>0</v>
      </c>
      <c r="CX22" s="44">
        <f t="shared" si="26"/>
        <v>0</v>
      </c>
      <c r="CY22" s="44">
        <f t="shared" si="26"/>
        <v>0</v>
      </c>
      <c r="CZ22" s="44">
        <f t="shared" si="26"/>
        <v>0</v>
      </c>
      <c r="DA22" s="44">
        <f t="shared" si="26"/>
        <v>0</v>
      </c>
      <c r="DB22" s="44">
        <f t="shared" si="26"/>
        <v>0</v>
      </c>
      <c r="DC22" s="44">
        <f t="shared" si="26"/>
        <v>0</v>
      </c>
      <c r="DD22" s="44">
        <f t="shared" si="26"/>
        <v>0</v>
      </c>
      <c r="DE22" s="44">
        <f t="shared" si="26"/>
        <v>187847326</v>
      </c>
      <c r="DF22" s="44">
        <f t="shared" si="26"/>
        <v>0</v>
      </c>
      <c r="DG22" s="44">
        <f t="shared" si="26"/>
        <v>0</v>
      </c>
      <c r="DH22" s="44">
        <f t="shared" si="26"/>
        <v>0</v>
      </c>
      <c r="DI22" s="44">
        <f t="shared" si="26"/>
        <v>0</v>
      </c>
      <c r="DJ22" s="44">
        <f t="shared" si="26"/>
        <v>0</v>
      </c>
      <c r="DK22" s="44">
        <f t="shared" si="26"/>
        <v>165028935</v>
      </c>
      <c r="DM22" s="26">
        <f t="shared" ref="DM22:DM87" si="27">+G22</f>
        <v>1764258531</v>
      </c>
      <c r="DN22" s="26">
        <f t="shared" ref="DN22:DN87" si="28">+AC22+AY22</f>
        <v>1764258531</v>
      </c>
      <c r="DO22" s="26">
        <f t="shared" ref="DO22:DO87" si="29">+BU22+CQ22</f>
        <v>1764258531</v>
      </c>
    </row>
    <row r="23" spans="1:119" ht="33" customHeight="1" thickTop="1" x14ac:dyDescent="0.25">
      <c r="A23" s="17" t="s">
        <v>98</v>
      </c>
      <c r="B23" s="180" t="s">
        <v>99</v>
      </c>
      <c r="C23" s="18" t="s">
        <v>100</v>
      </c>
      <c r="D23" s="19" t="s">
        <v>101</v>
      </c>
      <c r="E23" s="20">
        <v>410</v>
      </c>
      <c r="F23" s="47" t="s">
        <v>102</v>
      </c>
      <c r="G23" s="22">
        <f t="shared" ref="G23:G52" si="30">SUM(H23:AA23)</f>
        <v>150000000</v>
      </c>
      <c r="H23" s="48"/>
      <c r="I23" s="22"/>
      <c r="J23" s="22">
        <v>150000000</v>
      </c>
      <c r="K23" s="22"/>
      <c r="L23" s="22"/>
      <c r="M23" s="48"/>
      <c r="N23" s="48"/>
      <c r="O23" s="49"/>
      <c r="P23" s="49"/>
      <c r="Q23" s="49"/>
      <c r="R23" s="50"/>
      <c r="S23" s="49"/>
      <c r="T23" s="49"/>
      <c r="U23" s="49"/>
      <c r="V23" s="49"/>
      <c r="W23" s="49"/>
      <c r="X23" s="49"/>
      <c r="Y23" s="49"/>
      <c r="Z23" s="49"/>
      <c r="AA23" s="49"/>
      <c r="AB23" s="51">
        <f t="shared" si="1"/>
        <v>0.86546586666666669</v>
      </c>
      <c r="AC23" s="22">
        <f t="shared" ref="AC23:AC52" si="31">SUM(AD23:AW23)</f>
        <v>129819880</v>
      </c>
      <c r="AD23" s="22"/>
      <c r="AE23" s="22"/>
      <c r="AF23" s="22">
        <f>+'[3]MAYO 2017'!$L$566</f>
        <v>129819880</v>
      </c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3">
        <f t="shared" si="3"/>
        <v>0.13453413333333331</v>
      </c>
      <c r="AY23" s="22">
        <f t="shared" ref="AY23:AY52" si="32">SUM(AZ23:BS23)</f>
        <v>20180120</v>
      </c>
      <c r="AZ23" s="22">
        <f t="shared" ref="AZ23:BO38" si="33">+H23-AD23</f>
        <v>0</v>
      </c>
      <c r="BA23" s="22">
        <f t="shared" si="33"/>
        <v>0</v>
      </c>
      <c r="BB23" s="22">
        <f t="shared" si="33"/>
        <v>20180120</v>
      </c>
      <c r="BC23" s="22">
        <f t="shared" si="33"/>
        <v>0</v>
      </c>
      <c r="BD23" s="22">
        <f t="shared" si="33"/>
        <v>0</v>
      </c>
      <c r="BE23" s="22">
        <f t="shared" si="33"/>
        <v>0</v>
      </c>
      <c r="BF23" s="22">
        <f t="shared" si="33"/>
        <v>0</v>
      </c>
      <c r="BG23" s="22">
        <f t="shared" si="33"/>
        <v>0</v>
      </c>
      <c r="BH23" s="22">
        <f t="shared" si="33"/>
        <v>0</v>
      </c>
      <c r="BI23" s="22">
        <f t="shared" si="33"/>
        <v>0</v>
      </c>
      <c r="BJ23" s="22">
        <f t="shared" si="33"/>
        <v>0</v>
      </c>
      <c r="BK23" s="22">
        <f t="shared" si="33"/>
        <v>0</v>
      </c>
      <c r="BL23" s="22">
        <f t="shared" si="33"/>
        <v>0</v>
      </c>
      <c r="BM23" s="22">
        <f t="shared" si="33"/>
        <v>0</v>
      </c>
      <c r="BN23" s="22">
        <f t="shared" si="33"/>
        <v>0</v>
      </c>
      <c r="BO23" s="22">
        <f t="shared" si="33"/>
        <v>0</v>
      </c>
      <c r="BP23" s="22">
        <f t="shared" ref="BP23:BS52" si="34">+X23-AT23</f>
        <v>0</v>
      </c>
      <c r="BQ23" s="22">
        <f t="shared" si="34"/>
        <v>0</v>
      </c>
      <c r="BR23" s="22">
        <f t="shared" si="34"/>
        <v>0</v>
      </c>
      <c r="BS23" s="22">
        <f t="shared" si="34"/>
        <v>0</v>
      </c>
      <c r="BT23" s="23">
        <f t="shared" si="7"/>
        <v>0.8</v>
      </c>
      <c r="BU23" s="22">
        <f t="shared" ref="BU23:BU52" si="35">SUM(BV23:CO23)</f>
        <v>120000000</v>
      </c>
      <c r="BV23" s="22"/>
      <c r="BW23" s="22"/>
      <c r="BX23" s="22">
        <f>+'[2]FEBRERO 2017'!$H$428</f>
        <v>120000000</v>
      </c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3">
        <f t="shared" si="9"/>
        <v>0.19999999999999996</v>
      </c>
      <c r="CQ23" s="22">
        <f t="shared" ref="CQ23:CQ52" si="36">SUM(CR23:DK23)</f>
        <v>30000000</v>
      </c>
      <c r="CR23" s="22">
        <f>H23-BV23</f>
        <v>0</v>
      </c>
      <c r="CS23" s="22">
        <f t="shared" ref="CS23:DH38" si="37">I23-BW23</f>
        <v>0</v>
      </c>
      <c r="CT23" s="22">
        <f t="shared" si="37"/>
        <v>30000000</v>
      </c>
      <c r="CU23" s="22">
        <f t="shared" si="37"/>
        <v>0</v>
      </c>
      <c r="CV23" s="22">
        <f t="shared" si="37"/>
        <v>0</v>
      </c>
      <c r="CW23" s="22">
        <f t="shared" si="37"/>
        <v>0</v>
      </c>
      <c r="CX23" s="22">
        <f t="shared" si="37"/>
        <v>0</v>
      </c>
      <c r="CY23" s="22">
        <f t="shared" si="37"/>
        <v>0</v>
      </c>
      <c r="CZ23" s="22">
        <f t="shared" si="37"/>
        <v>0</v>
      </c>
      <c r="DA23" s="22">
        <f t="shared" si="37"/>
        <v>0</v>
      </c>
      <c r="DB23" s="22">
        <f t="shared" si="37"/>
        <v>0</v>
      </c>
      <c r="DC23" s="22">
        <f t="shared" si="37"/>
        <v>0</v>
      </c>
      <c r="DD23" s="22">
        <f t="shared" si="37"/>
        <v>0</v>
      </c>
      <c r="DE23" s="22">
        <f t="shared" si="37"/>
        <v>0</v>
      </c>
      <c r="DF23" s="22">
        <f t="shared" si="37"/>
        <v>0</v>
      </c>
      <c r="DG23" s="22">
        <f t="shared" si="37"/>
        <v>0</v>
      </c>
      <c r="DH23" s="22">
        <f t="shared" si="37"/>
        <v>0</v>
      </c>
      <c r="DI23" s="22">
        <f t="shared" ref="DI23:DK52" si="38">Y23-CM23</f>
        <v>0</v>
      </c>
      <c r="DJ23" s="22">
        <f t="shared" si="38"/>
        <v>0</v>
      </c>
      <c r="DK23" s="22">
        <f t="shared" si="38"/>
        <v>0</v>
      </c>
      <c r="DM23" s="26">
        <f t="shared" si="27"/>
        <v>150000000</v>
      </c>
      <c r="DN23" s="26">
        <f t="shared" si="28"/>
        <v>150000000</v>
      </c>
      <c r="DO23" s="26">
        <f t="shared" si="29"/>
        <v>150000000</v>
      </c>
    </row>
    <row r="24" spans="1:119" ht="45.75" customHeight="1" x14ac:dyDescent="0.25">
      <c r="A24" s="27"/>
      <c r="B24" s="152"/>
      <c r="C24" s="18" t="s">
        <v>103</v>
      </c>
      <c r="D24" s="19" t="s">
        <v>104</v>
      </c>
      <c r="E24" s="20">
        <v>410</v>
      </c>
      <c r="F24" s="21" t="s">
        <v>102</v>
      </c>
      <c r="G24" s="22">
        <f t="shared" si="30"/>
        <v>350000000</v>
      </c>
      <c r="H24" s="22"/>
      <c r="I24" s="22"/>
      <c r="J24" s="22">
        <v>350000000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3">
        <f t="shared" si="1"/>
        <v>0.25265475142857141</v>
      </c>
      <c r="AC24" s="22">
        <f t="shared" si="31"/>
        <v>88429163</v>
      </c>
      <c r="AD24" s="22"/>
      <c r="AE24" s="22"/>
      <c r="AF24" s="22">
        <f>+'[5]ABRIL 2017'!$L$485</f>
        <v>88429163</v>
      </c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3">
        <f t="shared" si="3"/>
        <v>0.74734524857142859</v>
      </c>
      <c r="AY24" s="22">
        <f t="shared" si="32"/>
        <v>261570837</v>
      </c>
      <c r="AZ24" s="22">
        <f t="shared" si="33"/>
        <v>0</v>
      </c>
      <c r="BA24" s="22">
        <f t="shared" si="33"/>
        <v>0</v>
      </c>
      <c r="BB24" s="22">
        <f t="shared" si="33"/>
        <v>261570837</v>
      </c>
      <c r="BC24" s="22">
        <f t="shared" si="33"/>
        <v>0</v>
      </c>
      <c r="BD24" s="22">
        <f t="shared" si="33"/>
        <v>0</v>
      </c>
      <c r="BE24" s="22">
        <f t="shared" si="33"/>
        <v>0</v>
      </c>
      <c r="BF24" s="22">
        <f t="shared" si="33"/>
        <v>0</v>
      </c>
      <c r="BG24" s="22">
        <f t="shared" si="33"/>
        <v>0</v>
      </c>
      <c r="BH24" s="22">
        <f t="shared" si="33"/>
        <v>0</v>
      </c>
      <c r="BI24" s="22">
        <f t="shared" si="33"/>
        <v>0</v>
      </c>
      <c r="BJ24" s="22">
        <f t="shared" si="33"/>
        <v>0</v>
      </c>
      <c r="BK24" s="22">
        <f t="shared" si="33"/>
        <v>0</v>
      </c>
      <c r="BL24" s="22">
        <f t="shared" si="33"/>
        <v>0</v>
      </c>
      <c r="BM24" s="22">
        <f t="shared" si="33"/>
        <v>0</v>
      </c>
      <c r="BN24" s="22">
        <f t="shared" si="33"/>
        <v>0</v>
      </c>
      <c r="BO24" s="22">
        <f t="shared" si="33"/>
        <v>0</v>
      </c>
      <c r="BP24" s="22">
        <f t="shared" si="34"/>
        <v>0</v>
      </c>
      <c r="BQ24" s="22">
        <f t="shared" si="34"/>
        <v>0</v>
      </c>
      <c r="BR24" s="22">
        <f t="shared" si="34"/>
        <v>0</v>
      </c>
      <c r="BS24" s="22">
        <f t="shared" si="34"/>
        <v>0</v>
      </c>
      <c r="BT24" s="23">
        <f t="shared" si="7"/>
        <v>0.25265475142857141</v>
      </c>
      <c r="BU24" s="22">
        <f t="shared" si="35"/>
        <v>88429163</v>
      </c>
      <c r="BV24" s="22"/>
      <c r="BW24" s="22"/>
      <c r="BX24" s="22">
        <f>+'[3]MAYO 2017'!$H$575</f>
        <v>88429163</v>
      </c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3">
        <f t="shared" si="9"/>
        <v>0.74734524857142859</v>
      </c>
      <c r="CQ24" s="22">
        <f t="shared" si="36"/>
        <v>261570837</v>
      </c>
      <c r="CR24" s="22">
        <f t="shared" ref="CR24:DG52" si="39">H24-BV24</f>
        <v>0</v>
      </c>
      <c r="CS24" s="22">
        <f t="shared" si="37"/>
        <v>0</v>
      </c>
      <c r="CT24" s="22">
        <f t="shared" si="37"/>
        <v>261570837</v>
      </c>
      <c r="CU24" s="22">
        <f t="shared" si="37"/>
        <v>0</v>
      </c>
      <c r="CV24" s="22">
        <f t="shared" si="37"/>
        <v>0</v>
      </c>
      <c r="CW24" s="22">
        <f t="shared" si="37"/>
        <v>0</v>
      </c>
      <c r="CX24" s="22">
        <f t="shared" si="37"/>
        <v>0</v>
      </c>
      <c r="CY24" s="22">
        <f t="shared" si="37"/>
        <v>0</v>
      </c>
      <c r="CZ24" s="22">
        <f t="shared" si="37"/>
        <v>0</v>
      </c>
      <c r="DA24" s="22">
        <f t="shared" si="37"/>
        <v>0</v>
      </c>
      <c r="DB24" s="22">
        <f t="shared" si="37"/>
        <v>0</v>
      </c>
      <c r="DC24" s="22">
        <f t="shared" si="37"/>
        <v>0</v>
      </c>
      <c r="DD24" s="22">
        <f t="shared" si="37"/>
        <v>0</v>
      </c>
      <c r="DE24" s="22">
        <f t="shared" si="37"/>
        <v>0</v>
      </c>
      <c r="DF24" s="22">
        <f t="shared" si="37"/>
        <v>0</v>
      </c>
      <c r="DG24" s="22">
        <f t="shared" si="37"/>
        <v>0</v>
      </c>
      <c r="DH24" s="22">
        <f t="shared" si="37"/>
        <v>0</v>
      </c>
      <c r="DI24" s="22">
        <f t="shared" si="38"/>
        <v>0</v>
      </c>
      <c r="DJ24" s="22">
        <f t="shared" si="38"/>
        <v>0</v>
      </c>
      <c r="DK24" s="22">
        <f t="shared" si="38"/>
        <v>0</v>
      </c>
      <c r="DM24" s="26">
        <f t="shared" si="27"/>
        <v>350000000</v>
      </c>
      <c r="DN24" s="26">
        <f t="shared" si="28"/>
        <v>350000000</v>
      </c>
      <c r="DO24" s="26">
        <f t="shared" si="29"/>
        <v>350000000</v>
      </c>
    </row>
    <row r="25" spans="1:119" ht="33.75" customHeight="1" x14ac:dyDescent="0.25">
      <c r="A25" s="27"/>
      <c r="B25" s="153"/>
      <c r="C25" s="52" t="s">
        <v>105</v>
      </c>
      <c r="D25" s="31" t="s">
        <v>106</v>
      </c>
      <c r="E25" s="53">
        <v>410</v>
      </c>
      <c r="F25" s="54" t="s">
        <v>107</v>
      </c>
      <c r="G25" s="22">
        <f t="shared" si="30"/>
        <v>1418000000</v>
      </c>
      <c r="H25" s="22"/>
      <c r="I25" s="22"/>
      <c r="J25" s="22">
        <v>1400000000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>
        <v>18000000</v>
      </c>
      <c r="AB25" s="23">
        <f t="shared" si="1"/>
        <v>0.55712270803949226</v>
      </c>
      <c r="AC25" s="22">
        <f t="shared" si="31"/>
        <v>790000000</v>
      </c>
      <c r="AD25" s="22"/>
      <c r="AE25" s="22"/>
      <c r="AF25" s="22">
        <f>+'[3]MAYO 2017'!$L$582</f>
        <v>790000000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0.44287729196050774</v>
      </c>
      <c r="AY25" s="22">
        <f t="shared" si="32"/>
        <v>628000000</v>
      </c>
      <c r="AZ25" s="22">
        <f t="shared" si="33"/>
        <v>0</v>
      </c>
      <c r="BA25" s="22">
        <f t="shared" si="33"/>
        <v>0</v>
      </c>
      <c r="BB25" s="22">
        <f t="shared" si="33"/>
        <v>610000000</v>
      </c>
      <c r="BC25" s="22">
        <f t="shared" si="33"/>
        <v>0</v>
      </c>
      <c r="BD25" s="22">
        <f t="shared" si="33"/>
        <v>0</v>
      </c>
      <c r="BE25" s="22">
        <f t="shared" si="33"/>
        <v>0</v>
      </c>
      <c r="BF25" s="22">
        <f t="shared" si="33"/>
        <v>0</v>
      </c>
      <c r="BG25" s="22">
        <f t="shared" si="33"/>
        <v>0</v>
      </c>
      <c r="BH25" s="22">
        <f t="shared" si="33"/>
        <v>0</v>
      </c>
      <c r="BI25" s="22">
        <f t="shared" si="33"/>
        <v>0</v>
      </c>
      <c r="BJ25" s="22">
        <f t="shared" si="33"/>
        <v>0</v>
      </c>
      <c r="BK25" s="22">
        <f t="shared" si="33"/>
        <v>0</v>
      </c>
      <c r="BL25" s="22">
        <f t="shared" si="33"/>
        <v>0</v>
      </c>
      <c r="BM25" s="22">
        <f t="shared" si="33"/>
        <v>0</v>
      </c>
      <c r="BN25" s="22">
        <f t="shared" si="33"/>
        <v>0</v>
      </c>
      <c r="BO25" s="22">
        <f t="shared" si="33"/>
        <v>0</v>
      </c>
      <c r="BP25" s="22">
        <f t="shared" si="34"/>
        <v>0</v>
      </c>
      <c r="BQ25" s="22">
        <f t="shared" si="34"/>
        <v>0</v>
      </c>
      <c r="BR25" s="22">
        <f t="shared" si="34"/>
        <v>0</v>
      </c>
      <c r="BS25" s="22">
        <f t="shared" si="34"/>
        <v>18000000</v>
      </c>
      <c r="BT25" s="23">
        <f t="shared" si="7"/>
        <v>0.40993196967559942</v>
      </c>
      <c r="BU25" s="22">
        <f t="shared" si="35"/>
        <v>581283533</v>
      </c>
      <c r="BV25" s="22"/>
      <c r="BW25" s="22"/>
      <c r="BX25" s="22">
        <f>+'[3]MAYO 2017'!$H$580</f>
        <v>581283533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0.59006803032440058</v>
      </c>
      <c r="CQ25" s="22">
        <f t="shared" si="36"/>
        <v>836716467</v>
      </c>
      <c r="CR25" s="22">
        <f t="shared" si="39"/>
        <v>0</v>
      </c>
      <c r="CS25" s="22">
        <f t="shared" si="37"/>
        <v>0</v>
      </c>
      <c r="CT25" s="22">
        <f t="shared" si="37"/>
        <v>818716467</v>
      </c>
      <c r="CU25" s="22">
        <f t="shared" si="37"/>
        <v>0</v>
      </c>
      <c r="CV25" s="22">
        <f t="shared" si="37"/>
        <v>0</v>
      </c>
      <c r="CW25" s="22">
        <f t="shared" si="37"/>
        <v>0</v>
      </c>
      <c r="CX25" s="22">
        <f t="shared" si="37"/>
        <v>0</v>
      </c>
      <c r="CY25" s="22">
        <f t="shared" si="37"/>
        <v>0</v>
      </c>
      <c r="CZ25" s="22">
        <f t="shared" si="37"/>
        <v>0</v>
      </c>
      <c r="DA25" s="22">
        <f t="shared" si="37"/>
        <v>0</v>
      </c>
      <c r="DB25" s="22">
        <f t="shared" si="37"/>
        <v>0</v>
      </c>
      <c r="DC25" s="22">
        <f t="shared" si="37"/>
        <v>0</v>
      </c>
      <c r="DD25" s="22">
        <f t="shared" si="37"/>
        <v>0</v>
      </c>
      <c r="DE25" s="22">
        <f t="shared" si="37"/>
        <v>0</v>
      </c>
      <c r="DF25" s="22">
        <f t="shared" si="37"/>
        <v>0</v>
      </c>
      <c r="DG25" s="22">
        <f t="shared" si="37"/>
        <v>0</v>
      </c>
      <c r="DH25" s="22">
        <f t="shared" si="37"/>
        <v>0</v>
      </c>
      <c r="DI25" s="22">
        <f t="shared" si="38"/>
        <v>0</v>
      </c>
      <c r="DJ25" s="22">
        <f t="shared" si="38"/>
        <v>0</v>
      </c>
      <c r="DK25" s="22">
        <f t="shared" si="38"/>
        <v>18000000</v>
      </c>
      <c r="DM25" s="26">
        <f t="shared" si="27"/>
        <v>1418000000</v>
      </c>
      <c r="DN25" s="26">
        <f t="shared" si="28"/>
        <v>1418000000</v>
      </c>
      <c r="DO25" s="26">
        <f t="shared" si="29"/>
        <v>1418000000</v>
      </c>
    </row>
    <row r="26" spans="1:119" ht="36.75" customHeight="1" x14ac:dyDescent="0.25">
      <c r="A26" s="27"/>
      <c r="B26" s="55"/>
      <c r="C26" s="18" t="s">
        <v>108</v>
      </c>
      <c r="D26" s="19" t="s">
        <v>109</v>
      </c>
      <c r="E26" s="20">
        <v>410</v>
      </c>
      <c r="F26" s="21" t="s">
        <v>102</v>
      </c>
      <c r="G26" s="22">
        <f t="shared" si="30"/>
        <v>15000000</v>
      </c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>
        <v>15000000</v>
      </c>
      <c r="W26" s="22"/>
      <c r="X26" s="22"/>
      <c r="Y26" s="22"/>
      <c r="Z26" s="22"/>
      <c r="AA26" s="22"/>
      <c r="AB26" s="23">
        <f t="shared" si="1"/>
        <v>0.39438000000000001</v>
      </c>
      <c r="AC26" s="22">
        <f t="shared" si="31"/>
        <v>5915700</v>
      </c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>
        <f>+'[3]MAYO 2017'!$X$615</f>
        <v>5915700</v>
      </c>
      <c r="AS26" s="22"/>
      <c r="AT26" s="22"/>
      <c r="AU26" s="22"/>
      <c r="AV26" s="22"/>
      <c r="AW26" s="22"/>
      <c r="AX26" s="23">
        <f t="shared" si="3"/>
        <v>0.60562000000000005</v>
      </c>
      <c r="AY26" s="22">
        <f t="shared" si="32"/>
        <v>9084300</v>
      </c>
      <c r="AZ26" s="22">
        <f t="shared" si="33"/>
        <v>0</v>
      </c>
      <c r="BA26" s="22">
        <f t="shared" si="33"/>
        <v>0</v>
      </c>
      <c r="BB26" s="22">
        <f t="shared" si="33"/>
        <v>0</v>
      </c>
      <c r="BC26" s="22">
        <f t="shared" si="33"/>
        <v>0</v>
      </c>
      <c r="BD26" s="22">
        <f t="shared" si="33"/>
        <v>0</v>
      </c>
      <c r="BE26" s="22">
        <f t="shared" si="33"/>
        <v>0</v>
      </c>
      <c r="BF26" s="22">
        <f t="shared" si="33"/>
        <v>0</v>
      </c>
      <c r="BG26" s="22">
        <f t="shared" si="33"/>
        <v>0</v>
      </c>
      <c r="BH26" s="22">
        <f t="shared" si="33"/>
        <v>0</v>
      </c>
      <c r="BI26" s="22">
        <f t="shared" si="33"/>
        <v>0</v>
      </c>
      <c r="BJ26" s="22">
        <f t="shared" si="33"/>
        <v>0</v>
      </c>
      <c r="BK26" s="22">
        <f t="shared" si="33"/>
        <v>0</v>
      </c>
      <c r="BL26" s="22">
        <f t="shared" si="33"/>
        <v>0</v>
      </c>
      <c r="BM26" s="22">
        <f t="shared" si="33"/>
        <v>0</v>
      </c>
      <c r="BN26" s="22">
        <f t="shared" si="33"/>
        <v>9084300</v>
      </c>
      <c r="BO26" s="22">
        <f t="shared" si="33"/>
        <v>0</v>
      </c>
      <c r="BP26" s="22">
        <f t="shared" si="34"/>
        <v>0</v>
      </c>
      <c r="BQ26" s="22">
        <f t="shared" si="34"/>
        <v>0</v>
      </c>
      <c r="BR26" s="22">
        <f t="shared" si="34"/>
        <v>0</v>
      </c>
      <c r="BS26" s="22">
        <f t="shared" si="34"/>
        <v>0</v>
      </c>
      <c r="BT26" s="23">
        <f t="shared" si="7"/>
        <v>0.16104666666666667</v>
      </c>
      <c r="BU26" s="22">
        <f t="shared" si="35"/>
        <v>2415700</v>
      </c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>
        <f>+'[3]MAYO 2017'!$H$613</f>
        <v>2415700</v>
      </c>
      <c r="CK26" s="22"/>
      <c r="CL26" s="22"/>
      <c r="CM26" s="22"/>
      <c r="CN26" s="22"/>
      <c r="CO26" s="22"/>
      <c r="CP26" s="23">
        <f t="shared" si="9"/>
        <v>0.83895333333333333</v>
      </c>
      <c r="CQ26" s="22">
        <f t="shared" si="36"/>
        <v>12584300</v>
      </c>
      <c r="CR26" s="22">
        <f t="shared" si="39"/>
        <v>0</v>
      </c>
      <c r="CS26" s="22">
        <f t="shared" si="37"/>
        <v>0</v>
      </c>
      <c r="CT26" s="22">
        <f t="shared" si="37"/>
        <v>0</v>
      </c>
      <c r="CU26" s="22">
        <f t="shared" si="37"/>
        <v>0</v>
      </c>
      <c r="CV26" s="22">
        <f t="shared" si="37"/>
        <v>0</v>
      </c>
      <c r="CW26" s="22">
        <f t="shared" si="37"/>
        <v>0</v>
      </c>
      <c r="CX26" s="22">
        <f t="shared" si="37"/>
        <v>0</v>
      </c>
      <c r="CY26" s="22">
        <f t="shared" si="37"/>
        <v>0</v>
      </c>
      <c r="CZ26" s="22">
        <f t="shared" si="37"/>
        <v>0</v>
      </c>
      <c r="DA26" s="22">
        <f t="shared" si="37"/>
        <v>0</v>
      </c>
      <c r="DB26" s="22">
        <f t="shared" si="37"/>
        <v>0</v>
      </c>
      <c r="DC26" s="22">
        <f t="shared" si="37"/>
        <v>0</v>
      </c>
      <c r="DD26" s="22">
        <f t="shared" si="37"/>
        <v>0</v>
      </c>
      <c r="DE26" s="22">
        <f t="shared" si="37"/>
        <v>0</v>
      </c>
      <c r="DF26" s="22">
        <f t="shared" si="37"/>
        <v>12584300</v>
      </c>
      <c r="DG26" s="22">
        <f t="shared" si="37"/>
        <v>0</v>
      </c>
      <c r="DH26" s="22">
        <f t="shared" si="37"/>
        <v>0</v>
      </c>
      <c r="DI26" s="22">
        <f t="shared" si="38"/>
        <v>0</v>
      </c>
      <c r="DJ26" s="22">
        <f t="shared" si="38"/>
        <v>0</v>
      </c>
      <c r="DK26" s="22">
        <f t="shared" si="38"/>
        <v>0</v>
      </c>
      <c r="DM26" s="26">
        <f t="shared" si="27"/>
        <v>15000000</v>
      </c>
      <c r="DN26" s="26">
        <f t="shared" si="28"/>
        <v>15000000</v>
      </c>
      <c r="DO26" s="26">
        <f t="shared" si="29"/>
        <v>15000000</v>
      </c>
    </row>
    <row r="27" spans="1:119" ht="32.25" customHeight="1" x14ac:dyDescent="0.25">
      <c r="A27" s="27"/>
      <c r="B27" s="55"/>
      <c r="C27" s="18" t="s">
        <v>110</v>
      </c>
      <c r="D27" s="19" t="s">
        <v>111</v>
      </c>
      <c r="E27" s="20">
        <v>410</v>
      </c>
      <c r="F27" s="21" t="s">
        <v>102</v>
      </c>
      <c r="G27" s="22">
        <f t="shared" si="30"/>
        <v>440305826</v>
      </c>
      <c r="H27" s="22"/>
      <c r="I27" s="22"/>
      <c r="J27" s="22">
        <v>150000000</v>
      </c>
      <c r="K27" s="22">
        <v>107030068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>
        <v>183275758</v>
      </c>
      <c r="W27" s="22"/>
      <c r="X27" s="22"/>
      <c r="Y27" s="22"/>
      <c r="Z27" s="22"/>
      <c r="AA27" s="22"/>
      <c r="AB27" s="23">
        <f t="shared" si="1"/>
        <v>0.32374840981549946</v>
      </c>
      <c r="AC27" s="22">
        <f t="shared" si="31"/>
        <v>142548311</v>
      </c>
      <c r="AD27" s="22"/>
      <c r="AE27" s="22"/>
      <c r="AF27" s="22"/>
      <c r="AG27" s="22">
        <f>+'[3]MAYO 2017'!$L$622</f>
        <v>79758114</v>
      </c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>
        <f>+'[3]MAYO 2017'!$X$622</f>
        <v>62790197</v>
      </c>
      <c r="AS27" s="22"/>
      <c r="AT27" s="22"/>
      <c r="AU27" s="22"/>
      <c r="AV27" s="22"/>
      <c r="AW27" s="22"/>
      <c r="AX27" s="23">
        <f t="shared" si="3"/>
        <v>0.67625159018450054</v>
      </c>
      <c r="AY27" s="22">
        <f t="shared" si="32"/>
        <v>297757515</v>
      </c>
      <c r="AZ27" s="22">
        <f t="shared" si="33"/>
        <v>0</v>
      </c>
      <c r="BA27" s="22">
        <f t="shared" si="33"/>
        <v>0</v>
      </c>
      <c r="BB27" s="22">
        <f t="shared" si="33"/>
        <v>150000000</v>
      </c>
      <c r="BC27" s="22">
        <f t="shared" si="33"/>
        <v>27271954</v>
      </c>
      <c r="BD27" s="22">
        <f t="shared" si="33"/>
        <v>0</v>
      </c>
      <c r="BE27" s="22">
        <f t="shared" si="33"/>
        <v>0</v>
      </c>
      <c r="BF27" s="22">
        <f t="shared" si="33"/>
        <v>0</v>
      </c>
      <c r="BG27" s="22">
        <f t="shared" si="33"/>
        <v>0</v>
      </c>
      <c r="BH27" s="22">
        <f t="shared" si="33"/>
        <v>0</v>
      </c>
      <c r="BI27" s="22">
        <f t="shared" si="33"/>
        <v>0</v>
      </c>
      <c r="BJ27" s="22">
        <f t="shared" si="33"/>
        <v>0</v>
      </c>
      <c r="BK27" s="22">
        <f t="shared" si="33"/>
        <v>0</v>
      </c>
      <c r="BL27" s="22">
        <f t="shared" si="33"/>
        <v>0</v>
      </c>
      <c r="BM27" s="22">
        <f t="shared" si="33"/>
        <v>0</v>
      </c>
      <c r="BN27" s="22">
        <f t="shared" si="33"/>
        <v>120485561</v>
      </c>
      <c r="BO27" s="22">
        <f t="shared" si="33"/>
        <v>0</v>
      </c>
      <c r="BP27" s="22">
        <f t="shared" si="34"/>
        <v>0</v>
      </c>
      <c r="BQ27" s="22">
        <f t="shared" si="34"/>
        <v>0</v>
      </c>
      <c r="BR27" s="22">
        <f t="shared" si="34"/>
        <v>0</v>
      </c>
      <c r="BS27" s="22">
        <f t="shared" si="34"/>
        <v>0</v>
      </c>
      <c r="BT27" s="23">
        <f t="shared" si="7"/>
        <v>0.31965941327335512</v>
      </c>
      <c r="BU27" s="22">
        <f t="shared" si="35"/>
        <v>140747902</v>
      </c>
      <c r="BV27" s="22"/>
      <c r="BW27" s="22"/>
      <c r="BX27" s="22"/>
      <c r="BY27" s="22">
        <f>+'[3]MAYO 2017'!$H$623+'[3]MAYO 2017'!$H$639+'[3]MAYO 2017'!$H$640+'[3]MAYO 2017'!$H$643+'[3]MAYO 2017'!$H$645+'[3]MAYO 2017'!$H$647+'[3]MAYO 2017'!$H$648+'[3]MAYO 2017'!$H$652</f>
        <v>79758108</v>
      </c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>
        <f>+'[3]MAYO 2017'!$H$625+'[3]MAYO 2017'!$H$627+'[3]MAYO 2017'!$H$629+'[3]MAYO 2017'!$H$630+'[3]MAYO 2017'!$H$632+'[3]MAYO 2017'!$H$633+'[3]MAYO 2017'!$H$635+'[3]MAYO 2017'!$H$636+'[3]MAYO 2017'!$H$637+'[3]MAYO 2017'!$H$650</f>
        <v>60989794</v>
      </c>
      <c r="CK27" s="22"/>
      <c r="CL27" s="22"/>
      <c r="CM27" s="22"/>
      <c r="CN27" s="22"/>
      <c r="CO27" s="22"/>
      <c r="CP27" s="23">
        <f t="shared" si="9"/>
        <v>0.68034058672664488</v>
      </c>
      <c r="CQ27" s="22">
        <f t="shared" si="36"/>
        <v>299557924</v>
      </c>
      <c r="CR27" s="22">
        <f t="shared" si="39"/>
        <v>0</v>
      </c>
      <c r="CS27" s="22">
        <f t="shared" si="37"/>
        <v>0</v>
      </c>
      <c r="CT27" s="22">
        <f t="shared" si="37"/>
        <v>150000000</v>
      </c>
      <c r="CU27" s="22">
        <f t="shared" si="37"/>
        <v>27271960</v>
      </c>
      <c r="CV27" s="22">
        <f t="shared" si="37"/>
        <v>0</v>
      </c>
      <c r="CW27" s="22">
        <f t="shared" si="37"/>
        <v>0</v>
      </c>
      <c r="CX27" s="22">
        <f t="shared" si="37"/>
        <v>0</v>
      </c>
      <c r="CY27" s="22">
        <f t="shared" si="37"/>
        <v>0</v>
      </c>
      <c r="CZ27" s="22">
        <f t="shared" si="37"/>
        <v>0</v>
      </c>
      <c r="DA27" s="22">
        <f t="shared" si="37"/>
        <v>0</v>
      </c>
      <c r="DB27" s="22">
        <f t="shared" si="37"/>
        <v>0</v>
      </c>
      <c r="DC27" s="22">
        <f t="shared" si="37"/>
        <v>0</v>
      </c>
      <c r="DD27" s="22">
        <f t="shared" si="37"/>
        <v>0</v>
      </c>
      <c r="DE27" s="22">
        <f t="shared" si="37"/>
        <v>0</v>
      </c>
      <c r="DF27" s="22">
        <f t="shared" si="37"/>
        <v>122285964</v>
      </c>
      <c r="DG27" s="22">
        <f t="shared" si="37"/>
        <v>0</v>
      </c>
      <c r="DH27" s="22">
        <f t="shared" si="37"/>
        <v>0</v>
      </c>
      <c r="DI27" s="22">
        <f t="shared" si="38"/>
        <v>0</v>
      </c>
      <c r="DJ27" s="22">
        <f t="shared" si="38"/>
        <v>0</v>
      </c>
      <c r="DK27" s="22">
        <f t="shared" si="38"/>
        <v>0</v>
      </c>
      <c r="DM27" s="26">
        <f t="shared" si="27"/>
        <v>440305826</v>
      </c>
      <c r="DN27" s="26">
        <f t="shared" si="28"/>
        <v>440305826</v>
      </c>
      <c r="DO27" s="26">
        <f t="shared" si="29"/>
        <v>440305826</v>
      </c>
    </row>
    <row r="28" spans="1:119" ht="36" customHeight="1" x14ac:dyDescent="0.25">
      <c r="A28" s="27"/>
      <c r="B28" s="151" t="s">
        <v>112</v>
      </c>
      <c r="C28" s="30" t="s">
        <v>113</v>
      </c>
      <c r="D28" s="19" t="s">
        <v>114</v>
      </c>
      <c r="E28" s="20">
        <v>410</v>
      </c>
      <c r="F28" s="21" t="s">
        <v>102</v>
      </c>
      <c r="G28" s="22">
        <f t="shared" si="30"/>
        <v>5000000</v>
      </c>
      <c r="H28" s="22"/>
      <c r="I28" s="22">
        <v>5000000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3">
        <f t="shared" si="1"/>
        <v>0</v>
      </c>
      <c r="AC28" s="22">
        <f t="shared" si="31"/>
        <v>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3">
        <f t="shared" si="3"/>
        <v>1</v>
      </c>
      <c r="AY28" s="22">
        <f t="shared" si="32"/>
        <v>5000000</v>
      </c>
      <c r="AZ28" s="22">
        <f t="shared" si="33"/>
        <v>0</v>
      </c>
      <c r="BA28" s="22">
        <f t="shared" si="33"/>
        <v>5000000</v>
      </c>
      <c r="BB28" s="22">
        <f t="shared" si="33"/>
        <v>0</v>
      </c>
      <c r="BC28" s="22">
        <f t="shared" si="33"/>
        <v>0</v>
      </c>
      <c r="BD28" s="22">
        <f t="shared" si="33"/>
        <v>0</v>
      </c>
      <c r="BE28" s="22">
        <f t="shared" si="33"/>
        <v>0</v>
      </c>
      <c r="BF28" s="22">
        <f t="shared" si="33"/>
        <v>0</v>
      </c>
      <c r="BG28" s="22">
        <f t="shared" si="33"/>
        <v>0</v>
      </c>
      <c r="BH28" s="22">
        <f t="shared" si="33"/>
        <v>0</v>
      </c>
      <c r="BI28" s="22">
        <f t="shared" si="33"/>
        <v>0</v>
      </c>
      <c r="BJ28" s="22">
        <f t="shared" si="33"/>
        <v>0</v>
      </c>
      <c r="BK28" s="22">
        <f t="shared" si="33"/>
        <v>0</v>
      </c>
      <c r="BL28" s="22">
        <f t="shared" si="33"/>
        <v>0</v>
      </c>
      <c r="BM28" s="22">
        <f t="shared" si="33"/>
        <v>0</v>
      </c>
      <c r="BN28" s="22">
        <f t="shared" si="33"/>
        <v>0</v>
      </c>
      <c r="BO28" s="22">
        <f t="shared" si="33"/>
        <v>0</v>
      </c>
      <c r="BP28" s="22">
        <f t="shared" si="34"/>
        <v>0</v>
      </c>
      <c r="BQ28" s="22">
        <f t="shared" si="34"/>
        <v>0</v>
      </c>
      <c r="BR28" s="22">
        <f t="shared" si="34"/>
        <v>0</v>
      </c>
      <c r="BS28" s="22">
        <f t="shared" si="34"/>
        <v>0</v>
      </c>
      <c r="BT28" s="23">
        <f t="shared" si="7"/>
        <v>0</v>
      </c>
      <c r="BU28" s="22">
        <f t="shared" si="35"/>
        <v>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3">
        <f t="shared" si="9"/>
        <v>1</v>
      </c>
      <c r="CQ28" s="22">
        <f t="shared" si="36"/>
        <v>5000000</v>
      </c>
      <c r="CR28" s="22">
        <f t="shared" si="39"/>
        <v>0</v>
      </c>
      <c r="CS28" s="22">
        <f t="shared" si="37"/>
        <v>5000000</v>
      </c>
      <c r="CT28" s="22">
        <f t="shared" si="37"/>
        <v>0</v>
      </c>
      <c r="CU28" s="22">
        <f t="shared" si="37"/>
        <v>0</v>
      </c>
      <c r="CV28" s="22">
        <f t="shared" si="37"/>
        <v>0</v>
      </c>
      <c r="CW28" s="22">
        <f t="shared" si="37"/>
        <v>0</v>
      </c>
      <c r="CX28" s="22">
        <f t="shared" si="37"/>
        <v>0</v>
      </c>
      <c r="CY28" s="22">
        <f t="shared" si="37"/>
        <v>0</v>
      </c>
      <c r="CZ28" s="22">
        <f t="shared" si="37"/>
        <v>0</v>
      </c>
      <c r="DA28" s="22">
        <f t="shared" si="37"/>
        <v>0</v>
      </c>
      <c r="DB28" s="22">
        <f t="shared" si="37"/>
        <v>0</v>
      </c>
      <c r="DC28" s="22">
        <f t="shared" si="37"/>
        <v>0</v>
      </c>
      <c r="DD28" s="22">
        <f t="shared" si="37"/>
        <v>0</v>
      </c>
      <c r="DE28" s="22">
        <f t="shared" si="37"/>
        <v>0</v>
      </c>
      <c r="DF28" s="22">
        <f t="shared" si="37"/>
        <v>0</v>
      </c>
      <c r="DG28" s="22">
        <f t="shared" si="37"/>
        <v>0</v>
      </c>
      <c r="DH28" s="22">
        <f t="shared" si="37"/>
        <v>0</v>
      </c>
      <c r="DI28" s="22">
        <f t="shared" si="38"/>
        <v>0</v>
      </c>
      <c r="DJ28" s="22">
        <f t="shared" si="38"/>
        <v>0</v>
      </c>
      <c r="DK28" s="22">
        <f t="shared" si="38"/>
        <v>0</v>
      </c>
      <c r="DM28" s="26">
        <f t="shared" si="27"/>
        <v>5000000</v>
      </c>
      <c r="DN28" s="26">
        <f t="shared" si="28"/>
        <v>5000000</v>
      </c>
      <c r="DO28" s="26">
        <f t="shared" si="29"/>
        <v>5000000</v>
      </c>
    </row>
    <row r="29" spans="1:119" ht="33" customHeight="1" x14ac:dyDescent="0.25">
      <c r="A29" s="27"/>
      <c r="B29" s="152"/>
      <c r="C29" s="18" t="s">
        <v>115</v>
      </c>
      <c r="D29" s="19" t="s">
        <v>116</v>
      </c>
      <c r="E29" s="20">
        <v>410</v>
      </c>
      <c r="F29" s="21" t="s">
        <v>117</v>
      </c>
      <c r="G29" s="22">
        <f t="shared" si="30"/>
        <v>5000000</v>
      </c>
      <c r="H29" s="22"/>
      <c r="I29" s="22">
        <v>5000000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3">
        <f t="shared" si="1"/>
        <v>1</v>
      </c>
      <c r="AC29" s="22">
        <f t="shared" si="31"/>
        <v>5000000</v>
      </c>
      <c r="AD29" s="22"/>
      <c r="AE29" s="22">
        <f>+'[3]MAYO 2017'!$K$663</f>
        <v>5000000</v>
      </c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3">
        <f t="shared" si="3"/>
        <v>0</v>
      </c>
      <c r="AY29" s="22">
        <f t="shared" si="32"/>
        <v>0</v>
      </c>
      <c r="AZ29" s="22">
        <f t="shared" si="33"/>
        <v>0</v>
      </c>
      <c r="BA29" s="22">
        <f t="shared" si="33"/>
        <v>0</v>
      </c>
      <c r="BB29" s="22">
        <f t="shared" si="33"/>
        <v>0</v>
      </c>
      <c r="BC29" s="22">
        <f t="shared" si="33"/>
        <v>0</v>
      </c>
      <c r="BD29" s="22">
        <f t="shared" si="33"/>
        <v>0</v>
      </c>
      <c r="BE29" s="22">
        <f t="shared" si="33"/>
        <v>0</v>
      </c>
      <c r="BF29" s="22">
        <f t="shared" si="33"/>
        <v>0</v>
      </c>
      <c r="BG29" s="22">
        <f t="shared" si="33"/>
        <v>0</v>
      </c>
      <c r="BH29" s="22">
        <f t="shared" si="33"/>
        <v>0</v>
      </c>
      <c r="BI29" s="22">
        <f t="shared" si="33"/>
        <v>0</v>
      </c>
      <c r="BJ29" s="22">
        <f t="shared" si="33"/>
        <v>0</v>
      </c>
      <c r="BK29" s="22">
        <f t="shared" si="33"/>
        <v>0</v>
      </c>
      <c r="BL29" s="22">
        <f t="shared" si="33"/>
        <v>0</v>
      </c>
      <c r="BM29" s="22">
        <f t="shared" si="33"/>
        <v>0</v>
      </c>
      <c r="BN29" s="22">
        <f t="shared" si="33"/>
        <v>0</v>
      </c>
      <c r="BO29" s="22">
        <f t="shared" si="33"/>
        <v>0</v>
      </c>
      <c r="BP29" s="22">
        <f t="shared" si="34"/>
        <v>0</v>
      </c>
      <c r="BQ29" s="22">
        <f t="shared" si="34"/>
        <v>0</v>
      </c>
      <c r="BR29" s="22">
        <f t="shared" si="34"/>
        <v>0</v>
      </c>
      <c r="BS29" s="22">
        <f t="shared" si="34"/>
        <v>0</v>
      </c>
      <c r="BT29" s="23">
        <f t="shared" si="7"/>
        <v>1</v>
      </c>
      <c r="BU29" s="22">
        <f t="shared" si="35"/>
        <v>5000000</v>
      </c>
      <c r="BV29" s="22"/>
      <c r="BW29" s="22">
        <f>+'[3]MAYO 2017'!$H$661</f>
        <v>5000000</v>
      </c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3">
        <f t="shared" si="9"/>
        <v>0</v>
      </c>
      <c r="CQ29" s="22">
        <f t="shared" si="36"/>
        <v>0</v>
      </c>
      <c r="CR29" s="22">
        <f t="shared" si="39"/>
        <v>0</v>
      </c>
      <c r="CS29" s="22">
        <f t="shared" si="37"/>
        <v>0</v>
      </c>
      <c r="CT29" s="22">
        <f t="shared" si="37"/>
        <v>0</v>
      </c>
      <c r="CU29" s="22">
        <f t="shared" si="37"/>
        <v>0</v>
      </c>
      <c r="CV29" s="22">
        <f t="shared" si="37"/>
        <v>0</v>
      </c>
      <c r="CW29" s="22">
        <f t="shared" si="37"/>
        <v>0</v>
      </c>
      <c r="CX29" s="22">
        <f t="shared" si="37"/>
        <v>0</v>
      </c>
      <c r="CY29" s="22">
        <f t="shared" si="37"/>
        <v>0</v>
      </c>
      <c r="CZ29" s="22">
        <f t="shared" si="37"/>
        <v>0</v>
      </c>
      <c r="DA29" s="22">
        <f t="shared" si="37"/>
        <v>0</v>
      </c>
      <c r="DB29" s="22">
        <f t="shared" si="37"/>
        <v>0</v>
      </c>
      <c r="DC29" s="22">
        <f t="shared" si="37"/>
        <v>0</v>
      </c>
      <c r="DD29" s="22">
        <f t="shared" si="37"/>
        <v>0</v>
      </c>
      <c r="DE29" s="22">
        <f t="shared" si="37"/>
        <v>0</v>
      </c>
      <c r="DF29" s="22">
        <f t="shared" si="37"/>
        <v>0</v>
      </c>
      <c r="DG29" s="22">
        <f t="shared" si="37"/>
        <v>0</v>
      </c>
      <c r="DH29" s="22">
        <f t="shared" si="37"/>
        <v>0</v>
      </c>
      <c r="DI29" s="22">
        <f t="shared" si="38"/>
        <v>0</v>
      </c>
      <c r="DJ29" s="22">
        <f t="shared" si="38"/>
        <v>0</v>
      </c>
      <c r="DK29" s="22">
        <f t="shared" si="38"/>
        <v>0</v>
      </c>
      <c r="DM29" s="26">
        <f t="shared" si="27"/>
        <v>5000000</v>
      </c>
      <c r="DN29" s="26">
        <f t="shared" si="28"/>
        <v>5000000</v>
      </c>
      <c r="DO29" s="26">
        <f t="shared" si="29"/>
        <v>5000000</v>
      </c>
    </row>
    <row r="30" spans="1:119" ht="56.25" customHeight="1" x14ac:dyDescent="0.25">
      <c r="A30" s="27"/>
      <c r="B30" s="152"/>
      <c r="C30" s="18" t="s">
        <v>118</v>
      </c>
      <c r="D30" s="19" t="s">
        <v>119</v>
      </c>
      <c r="E30" s="20">
        <v>410</v>
      </c>
      <c r="F30" s="21" t="s">
        <v>117</v>
      </c>
      <c r="G30" s="22">
        <f t="shared" si="30"/>
        <v>0</v>
      </c>
      <c r="H30" s="22"/>
      <c r="I30" s="22">
        <f>25000000-25000000</f>
        <v>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 t="e">
        <f t="shared" si="1"/>
        <v>#DIV/0!</v>
      </c>
      <c r="AC30" s="22">
        <f t="shared" si="31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 t="e">
        <f t="shared" si="3"/>
        <v>#DIV/0!</v>
      </c>
      <c r="AY30" s="22">
        <f t="shared" si="32"/>
        <v>0</v>
      </c>
      <c r="AZ30" s="22">
        <f t="shared" si="33"/>
        <v>0</v>
      </c>
      <c r="BA30" s="22">
        <f t="shared" si="33"/>
        <v>0</v>
      </c>
      <c r="BB30" s="22">
        <f t="shared" si="33"/>
        <v>0</v>
      </c>
      <c r="BC30" s="22">
        <f t="shared" si="33"/>
        <v>0</v>
      </c>
      <c r="BD30" s="22">
        <f t="shared" si="33"/>
        <v>0</v>
      </c>
      <c r="BE30" s="22">
        <f t="shared" si="33"/>
        <v>0</v>
      </c>
      <c r="BF30" s="22">
        <f t="shared" si="33"/>
        <v>0</v>
      </c>
      <c r="BG30" s="22">
        <f t="shared" si="33"/>
        <v>0</v>
      </c>
      <c r="BH30" s="22">
        <f t="shared" si="33"/>
        <v>0</v>
      </c>
      <c r="BI30" s="22">
        <f t="shared" si="33"/>
        <v>0</v>
      </c>
      <c r="BJ30" s="22">
        <f t="shared" si="33"/>
        <v>0</v>
      </c>
      <c r="BK30" s="22">
        <f t="shared" si="33"/>
        <v>0</v>
      </c>
      <c r="BL30" s="22">
        <f t="shared" si="33"/>
        <v>0</v>
      </c>
      <c r="BM30" s="22">
        <f t="shared" si="33"/>
        <v>0</v>
      </c>
      <c r="BN30" s="22">
        <f t="shared" si="33"/>
        <v>0</v>
      </c>
      <c r="BO30" s="22">
        <f t="shared" si="33"/>
        <v>0</v>
      </c>
      <c r="BP30" s="22">
        <f t="shared" si="34"/>
        <v>0</v>
      </c>
      <c r="BQ30" s="22">
        <f t="shared" si="34"/>
        <v>0</v>
      </c>
      <c r="BR30" s="22">
        <f t="shared" si="34"/>
        <v>0</v>
      </c>
      <c r="BS30" s="22">
        <f t="shared" si="34"/>
        <v>0</v>
      </c>
      <c r="BT30" s="23" t="e">
        <f t="shared" si="7"/>
        <v>#DIV/0!</v>
      </c>
      <c r="BU30" s="22">
        <f t="shared" si="35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 t="e">
        <f t="shared" si="9"/>
        <v>#DIV/0!</v>
      </c>
      <c r="CQ30" s="22">
        <f t="shared" si="36"/>
        <v>0</v>
      </c>
      <c r="CR30" s="22">
        <f t="shared" si="39"/>
        <v>0</v>
      </c>
      <c r="CS30" s="22">
        <f t="shared" si="37"/>
        <v>0</v>
      </c>
      <c r="CT30" s="22">
        <f t="shared" si="37"/>
        <v>0</v>
      </c>
      <c r="CU30" s="22">
        <f t="shared" si="37"/>
        <v>0</v>
      </c>
      <c r="CV30" s="22">
        <f t="shared" si="37"/>
        <v>0</v>
      </c>
      <c r="CW30" s="22">
        <f t="shared" si="37"/>
        <v>0</v>
      </c>
      <c r="CX30" s="22">
        <f t="shared" si="37"/>
        <v>0</v>
      </c>
      <c r="CY30" s="22">
        <f t="shared" si="37"/>
        <v>0</v>
      </c>
      <c r="CZ30" s="22">
        <f t="shared" si="37"/>
        <v>0</v>
      </c>
      <c r="DA30" s="22">
        <f t="shared" si="37"/>
        <v>0</v>
      </c>
      <c r="DB30" s="22">
        <f t="shared" si="37"/>
        <v>0</v>
      </c>
      <c r="DC30" s="22">
        <f t="shared" si="37"/>
        <v>0</v>
      </c>
      <c r="DD30" s="22">
        <f t="shared" si="37"/>
        <v>0</v>
      </c>
      <c r="DE30" s="22">
        <f t="shared" si="37"/>
        <v>0</v>
      </c>
      <c r="DF30" s="22">
        <f t="shared" si="37"/>
        <v>0</v>
      </c>
      <c r="DG30" s="22">
        <f t="shared" si="37"/>
        <v>0</v>
      </c>
      <c r="DH30" s="22">
        <f t="shared" si="37"/>
        <v>0</v>
      </c>
      <c r="DI30" s="22">
        <f t="shared" si="38"/>
        <v>0</v>
      </c>
      <c r="DJ30" s="22">
        <f t="shared" si="38"/>
        <v>0</v>
      </c>
      <c r="DK30" s="22">
        <f t="shared" si="38"/>
        <v>0</v>
      </c>
      <c r="DM30" s="26">
        <f t="shared" si="27"/>
        <v>0</v>
      </c>
      <c r="DN30" s="26">
        <f t="shared" si="28"/>
        <v>0</v>
      </c>
      <c r="DO30" s="26">
        <f t="shared" si="29"/>
        <v>0</v>
      </c>
    </row>
    <row r="31" spans="1:119" ht="35.25" customHeight="1" x14ac:dyDescent="0.25">
      <c r="A31" s="27"/>
      <c r="B31" s="152"/>
      <c r="C31" s="18" t="s">
        <v>120</v>
      </c>
      <c r="D31" s="19" t="s">
        <v>121</v>
      </c>
      <c r="E31" s="20">
        <v>410</v>
      </c>
      <c r="F31" s="21" t="s">
        <v>117</v>
      </c>
      <c r="G31" s="22">
        <f t="shared" si="30"/>
        <v>18000000</v>
      </c>
      <c r="H31" s="22"/>
      <c r="I31" s="22">
        <f>25000000-7000000</f>
        <v>18000000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0.72222222222222221</v>
      </c>
      <c r="AC31" s="22">
        <f t="shared" si="31"/>
        <v>13000000</v>
      </c>
      <c r="AD31" s="22"/>
      <c r="AE31" s="22">
        <f>+'[4]FEBRERO 2017'!$K$449</f>
        <v>13000000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0.27777777777777779</v>
      </c>
      <c r="AY31" s="22">
        <f t="shared" si="32"/>
        <v>5000000</v>
      </c>
      <c r="AZ31" s="22">
        <f t="shared" si="33"/>
        <v>0</v>
      </c>
      <c r="BA31" s="22">
        <f t="shared" si="33"/>
        <v>5000000</v>
      </c>
      <c r="BB31" s="22">
        <f t="shared" si="33"/>
        <v>0</v>
      </c>
      <c r="BC31" s="22">
        <f t="shared" si="33"/>
        <v>0</v>
      </c>
      <c r="BD31" s="22">
        <f t="shared" si="33"/>
        <v>0</v>
      </c>
      <c r="BE31" s="22">
        <f t="shared" si="33"/>
        <v>0</v>
      </c>
      <c r="BF31" s="22">
        <f t="shared" si="33"/>
        <v>0</v>
      </c>
      <c r="BG31" s="22">
        <f t="shared" si="33"/>
        <v>0</v>
      </c>
      <c r="BH31" s="22">
        <f t="shared" si="33"/>
        <v>0</v>
      </c>
      <c r="BI31" s="22">
        <f t="shared" si="33"/>
        <v>0</v>
      </c>
      <c r="BJ31" s="22">
        <f t="shared" si="33"/>
        <v>0</v>
      </c>
      <c r="BK31" s="22">
        <f t="shared" si="33"/>
        <v>0</v>
      </c>
      <c r="BL31" s="22">
        <f t="shared" si="33"/>
        <v>0</v>
      </c>
      <c r="BM31" s="22">
        <f t="shared" si="33"/>
        <v>0</v>
      </c>
      <c r="BN31" s="22">
        <f t="shared" si="33"/>
        <v>0</v>
      </c>
      <c r="BO31" s="22">
        <f t="shared" si="33"/>
        <v>0</v>
      </c>
      <c r="BP31" s="22">
        <f t="shared" si="34"/>
        <v>0</v>
      </c>
      <c r="BQ31" s="22">
        <f t="shared" si="34"/>
        <v>0</v>
      </c>
      <c r="BR31" s="22">
        <f t="shared" si="34"/>
        <v>0</v>
      </c>
      <c r="BS31" s="22">
        <f t="shared" si="34"/>
        <v>0</v>
      </c>
      <c r="BT31" s="23">
        <f t="shared" si="7"/>
        <v>0.43196294444444444</v>
      </c>
      <c r="BU31" s="22">
        <f t="shared" si="35"/>
        <v>7775333</v>
      </c>
      <c r="BV31" s="22"/>
      <c r="BW31" s="22">
        <f>+'[5]ABRIL 2017'!$H$573</f>
        <v>7775333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0.56803705555555561</v>
      </c>
      <c r="CQ31" s="22">
        <f t="shared" si="36"/>
        <v>10224667</v>
      </c>
      <c r="CR31" s="22">
        <f t="shared" si="39"/>
        <v>0</v>
      </c>
      <c r="CS31" s="22">
        <f t="shared" si="37"/>
        <v>10224667</v>
      </c>
      <c r="CT31" s="22">
        <f t="shared" si="37"/>
        <v>0</v>
      </c>
      <c r="CU31" s="22">
        <f t="shared" si="37"/>
        <v>0</v>
      </c>
      <c r="CV31" s="22">
        <f t="shared" si="37"/>
        <v>0</v>
      </c>
      <c r="CW31" s="22">
        <f t="shared" si="37"/>
        <v>0</v>
      </c>
      <c r="CX31" s="22">
        <f t="shared" si="37"/>
        <v>0</v>
      </c>
      <c r="CY31" s="22">
        <f t="shared" si="37"/>
        <v>0</v>
      </c>
      <c r="CZ31" s="22">
        <f t="shared" si="37"/>
        <v>0</v>
      </c>
      <c r="DA31" s="22">
        <f t="shared" si="37"/>
        <v>0</v>
      </c>
      <c r="DB31" s="22">
        <f t="shared" si="37"/>
        <v>0</v>
      </c>
      <c r="DC31" s="22">
        <f t="shared" si="37"/>
        <v>0</v>
      </c>
      <c r="DD31" s="22">
        <f t="shared" si="37"/>
        <v>0</v>
      </c>
      <c r="DE31" s="22">
        <f t="shared" si="37"/>
        <v>0</v>
      </c>
      <c r="DF31" s="22">
        <f t="shared" si="37"/>
        <v>0</v>
      </c>
      <c r="DG31" s="22">
        <f t="shared" si="37"/>
        <v>0</v>
      </c>
      <c r="DH31" s="22">
        <f t="shared" si="37"/>
        <v>0</v>
      </c>
      <c r="DI31" s="22">
        <f t="shared" si="38"/>
        <v>0</v>
      </c>
      <c r="DJ31" s="22">
        <f t="shared" si="38"/>
        <v>0</v>
      </c>
      <c r="DK31" s="22">
        <f t="shared" si="38"/>
        <v>0</v>
      </c>
      <c r="DM31" s="26">
        <f t="shared" si="27"/>
        <v>18000000</v>
      </c>
      <c r="DN31" s="26">
        <f t="shared" si="28"/>
        <v>18000000</v>
      </c>
      <c r="DO31" s="26">
        <f t="shared" si="29"/>
        <v>18000000</v>
      </c>
    </row>
    <row r="32" spans="1:119" ht="37.5" customHeight="1" x14ac:dyDescent="0.25">
      <c r="A32" s="27"/>
      <c r="B32" s="152"/>
      <c r="C32" s="18" t="s">
        <v>122</v>
      </c>
      <c r="D32" s="19" t="s">
        <v>123</v>
      </c>
      <c r="E32" s="20">
        <v>410</v>
      </c>
      <c r="F32" s="21" t="s">
        <v>124</v>
      </c>
      <c r="G32" s="22">
        <f t="shared" si="30"/>
        <v>50000000</v>
      </c>
      <c r="H32" s="22"/>
      <c r="I32" s="22">
        <v>45000000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>
        <v>5000000</v>
      </c>
      <c r="AB32" s="23">
        <f t="shared" si="1"/>
        <v>0.80941361999999994</v>
      </c>
      <c r="AC32" s="22">
        <f t="shared" si="31"/>
        <v>40470681</v>
      </c>
      <c r="AD32" s="22"/>
      <c r="AE32" s="22">
        <f>+'[3]MAYO 2017'!$K$682</f>
        <v>40470681</v>
      </c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>
        <f t="shared" si="3"/>
        <v>0.19058638000000006</v>
      </c>
      <c r="AY32" s="22">
        <f t="shared" si="32"/>
        <v>9529319</v>
      </c>
      <c r="AZ32" s="22">
        <f t="shared" si="33"/>
        <v>0</v>
      </c>
      <c r="BA32" s="22">
        <f t="shared" si="33"/>
        <v>4529319</v>
      </c>
      <c r="BB32" s="22">
        <f t="shared" si="33"/>
        <v>0</v>
      </c>
      <c r="BC32" s="22">
        <f t="shared" si="33"/>
        <v>0</v>
      </c>
      <c r="BD32" s="22">
        <f t="shared" si="33"/>
        <v>0</v>
      </c>
      <c r="BE32" s="22">
        <f t="shared" si="33"/>
        <v>0</v>
      </c>
      <c r="BF32" s="22">
        <f t="shared" si="33"/>
        <v>0</v>
      </c>
      <c r="BG32" s="22">
        <f t="shared" si="33"/>
        <v>0</v>
      </c>
      <c r="BH32" s="22">
        <f t="shared" si="33"/>
        <v>0</v>
      </c>
      <c r="BI32" s="22">
        <f t="shared" si="33"/>
        <v>0</v>
      </c>
      <c r="BJ32" s="22">
        <f t="shared" si="33"/>
        <v>0</v>
      </c>
      <c r="BK32" s="22">
        <f t="shared" si="33"/>
        <v>0</v>
      </c>
      <c r="BL32" s="22">
        <f t="shared" si="33"/>
        <v>0</v>
      </c>
      <c r="BM32" s="22">
        <f t="shared" si="33"/>
        <v>0</v>
      </c>
      <c r="BN32" s="22">
        <f t="shared" si="33"/>
        <v>0</v>
      </c>
      <c r="BO32" s="22">
        <f t="shared" si="33"/>
        <v>0</v>
      </c>
      <c r="BP32" s="22">
        <f t="shared" si="34"/>
        <v>0</v>
      </c>
      <c r="BQ32" s="22">
        <f t="shared" si="34"/>
        <v>0</v>
      </c>
      <c r="BR32" s="22">
        <f t="shared" si="34"/>
        <v>0</v>
      </c>
      <c r="BS32" s="22">
        <f t="shared" si="34"/>
        <v>5000000</v>
      </c>
      <c r="BT32" s="23">
        <f t="shared" si="7"/>
        <v>0.80916089999999996</v>
      </c>
      <c r="BU32" s="22">
        <f t="shared" si="35"/>
        <v>40458045</v>
      </c>
      <c r="BV32" s="22"/>
      <c r="BW32" s="22">
        <f>+'[3]MAYO 2017'!$H$680</f>
        <v>40458045</v>
      </c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>
        <f t="shared" si="9"/>
        <v>0.19083910000000004</v>
      </c>
      <c r="CQ32" s="22">
        <f t="shared" si="36"/>
        <v>9541955</v>
      </c>
      <c r="CR32" s="22">
        <f t="shared" si="39"/>
        <v>0</v>
      </c>
      <c r="CS32" s="22">
        <f t="shared" si="37"/>
        <v>4541955</v>
      </c>
      <c r="CT32" s="22">
        <f t="shared" si="37"/>
        <v>0</v>
      </c>
      <c r="CU32" s="22">
        <f t="shared" si="37"/>
        <v>0</v>
      </c>
      <c r="CV32" s="22">
        <f t="shared" si="37"/>
        <v>0</v>
      </c>
      <c r="CW32" s="22">
        <f t="shared" si="37"/>
        <v>0</v>
      </c>
      <c r="CX32" s="22">
        <f t="shared" si="37"/>
        <v>0</v>
      </c>
      <c r="CY32" s="22">
        <f t="shared" si="37"/>
        <v>0</v>
      </c>
      <c r="CZ32" s="22">
        <f t="shared" si="37"/>
        <v>0</v>
      </c>
      <c r="DA32" s="22">
        <f t="shared" si="37"/>
        <v>0</v>
      </c>
      <c r="DB32" s="22">
        <f t="shared" si="37"/>
        <v>0</v>
      </c>
      <c r="DC32" s="22">
        <f t="shared" si="37"/>
        <v>0</v>
      </c>
      <c r="DD32" s="22">
        <f t="shared" si="37"/>
        <v>0</v>
      </c>
      <c r="DE32" s="22">
        <f t="shared" si="37"/>
        <v>0</v>
      </c>
      <c r="DF32" s="22">
        <f t="shared" si="37"/>
        <v>0</v>
      </c>
      <c r="DG32" s="22">
        <f t="shared" si="37"/>
        <v>0</v>
      </c>
      <c r="DH32" s="22">
        <f t="shared" si="37"/>
        <v>0</v>
      </c>
      <c r="DI32" s="22">
        <f t="shared" si="38"/>
        <v>0</v>
      </c>
      <c r="DJ32" s="22">
        <f t="shared" si="38"/>
        <v>0</v>
      </c>
      <c r="DK32" s="22">
        <f t="shared" si="38"/>
        <v>5000000</v>
      </c>
      <c r="DM32" s="26">
        <f t="shared" si="27"/>
        <v>50000000</v>
      </c>
      <c r="DN32" s="26">
        <f t="shared" si="28"/>
        <v>50000000</v>
      </c>
      <c r="DO32" s="26">
        <f t="shared" si="29"/>
        <v>50000000</v>
      </c>
    </row>
    <row r="33" spans="1:120" ht="33.75" customHeight="1" x14ac:dyDescent="0.25">
      <c r="A33" s="27"/>
      <c r="B33" s="152"/>
      <c r="C33" s="18" t="s">
        <v>125</v>
      </c>
      <c r="D33" s="19" t="s">
        <v>126</v>
      </c>
      <c r="E33" s="20">
        <v>410</v>
      </c>
      <c r="F33" s="21" t="s">
        <v>127</v>
      </c>
      <c r="G33" s="22">
        <f t="shared" si="30"/>
        <v>55000000</v>
      </c>
      <c r="H33" s="22"/>
      <c r="I33" s="22">
        <v>45000000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>
        <f>5000000+5000000</f>
        <v>10000000</v>
      </c>
      <c r="AB33" s="23">
        <f t="shared" si="1"/>
        <v>0.44883636363636364</v>
      </c>
      <c r="AC33" s="22">
        <f t="shared" si="31"/>
        <v>24686000</v>
      </c>
      <c r="AD33" s="22"/>
      <c r="AE33" s="22">
        <f>+'[3]MAYO 2017'!$K$702</f>
        <v>24136000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>
        <f>+'[5]ABRIL 2017'!$G$610</f>
        <v>550000</v>
      </c>
      <c r="AX33" s="23">
        <f t="shared" si="3"/>
        <v>0.5511636363636363</v>
      </c>
      <c r="AY33" s="22">
        <f t="shared" si="32"/>
        <v>30314000</v>
      </c>
      <c r="AZ33" s="22">
        <f t="shared" si="33"/>
        <v>0</v>
      </c>
      <c r="BA33" s="22">
        <f t="shared" si="33"/>
        <v>20864000</v>
      </c>
      <c r="BB33" s="22">
        <f t="shared" si="33"/>
        <v>0</v>
      </c>
      <c r="BC33" s="22">
        <f t="shared" si="33"/>
        <v>0</v>
      </c>
      <c r="BD33" s="22">
        <f t="shared" si="33"/>
        <v>0</v>
      </c>
      <c r="BE33" s="22">
        <f t="shared" si="33"/>
        <v>0</v>
      </c>
      <c r="BF33" s="22">
        <f t="shared" si="33"/>
        <v>0</v>
      </c>
      <c r="BG33" s="22">
        <f t="shared" si="33"/>
        <v>0</v>
      </c>
      <c r="BH33" s="22">
        <f t="shared" si="33"/>
        <v>0</v>
      </c>
      <c r="BI33" s="22">
        <f t="shared" si="33"/>
        <v>0</v>
      </c>
      <c r="BJ33" s="22">
        <f t="shared" si="33"/>
        <v>0</v>
      </c>
      <c r="BK33" s="22">
        <f t="shared" si="33"/>
        <v>0</v>
      </c>
      <c r="BL33" s="22">
        <f t="shared" si="33"/>
        <v>0</v>
      </c>
      <c r="BM33" s="22">
        <f t="shared" si="33"/>
        <v>0</v>
      </c>
      <c r="BN33" s="22">
        <f t="shared" si="33"/>
        <v>0</v>
      </c>
      <c r="BO33" s="22">
        <f t="shared" si="33"/>
        <v>0</v>
      </c>
      <c r="BP33" s="22">
        <f t="shared" si="34"/>
        <v>0</v>
      </c>
      <c r="BQ33" s="22">
        <f t="shared" si="34"/>
        <v>0</v>
      </c>
      <c r="BR33" s="22">
        <f t="shared" si="34"/>
        <v>0</v>
      </c>
      <c r="BS33" s="22">
        <f t="shared" si="34"/>
        <v>9450000</v>
      </c>
      <c r="BT33" s="23">
        <f t="shared" si="7"/>
        <v>0.44883636363636364</v>
      </c>
      <c r="BU33" s="22">
        <f t="shared" si="35"/>
        <v>24686000</v>
      </c>
      <c r="BV33" s="22"/>
      <c r="BW33" s="22">
        <f>+'[3]MAYO 2017'!$H$703+'[3]MAYO 2017'!$H$705+'[3]MAYO 2017'!$H$714</f>
        <v>24136000</v>
      </c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>
        <f>+'[3]MAYO 2017'!$H$713</f>
        <v>550000</v>
      </c>
      <c r="CP33" s="23">
        <f t="shared" si="9"/>
        <v>0.5511636363636363</v>
      </c>
      <c r="CQ33" s="22">
        <f t="shared" si="36"/>
        <v>30314000</v>
      </c>
      <c r="CR33" s="22">
        <f t="shared" si="39"/>
        <v>0</v>
      </c>
      <c r="CS33" s="22">
        <f t="shared" si="37"/>
        <v>20864000</v>
      </c>
      <c r="CT33" s="22">
        <f t="shared" si="37"/>
        <v>0</v>
      </c>
      <c r="CU33" s="22">
        <f t="shared" si="37"/>
        <v>0</v>
      </c>
      <c r="CV33" s="22">
        <f t="shared" si="37"/>
        <v>0</v>
      </c>
      <c r="CW33" s="22">
        <f t="shared" si="37"/>
        <v>0</v>
      </c>
      <c r="CX33" s="22">
        <f t="shared" si="37"/>
        <v>0</v>
      </c>
      <c r="CY33" s="22">
        <f t="shared" si="37"/>
        <v>0</v>
      </c>
      <c r="CZ33" s="22">
        <f t="shared" si="37"/>
        <v>0</v>
      </c>
      <c r="DA33" s="22">
        <f t="shared" si="37"/>
        <v>0</v>
      </c>
      <c r="DB33" s="22">
        <f t="shared" si="37"/>
        <v>0</v>
      </c>
      <c r="DC33" s="22">
        <f t="shared" si="37"/>
        <v>0</v>
      </c>
      <c r="DD33" s="22">
        <f t="shared" si="37"/>
        <v>0</v>
      </c>
      <c r="DE33" s="22">
        <f t="shared" si="37"/>
        <v>0</v>
      </c>
      <c r="DF33" s="22">
        <f t="shared" si="37"/>
        <v>0</v>
      </c>
      <c r="DG33" s="22">
        <f t="shared" si="37"/>
        <v>0</v>
      </c>
      <c r="DH33" s="22">
        <f t="shared" si="37"/>
        <v>0</v>
      </c>
      <c r="DI33" s="22">
        <f t="shared" si="38"/>
        <v>0</v>
      </c>
      <c r="DJ33" s="22">
        <f t="shared" si="38"/>
        <v>0</v>
      </c>
      <c r="DK33" s="22">
        <f t="shared" si="38"/>
        <v>9450000</v>
      </c>
      <c r="DM33" s="26">
        <f t="shared" si="27"/>
        <v>55000000</v>
      </c>
      <c r="DN33" s="26">
        <f t="shared" si="28"/>
        <v>55000000</v>
      </c>
      <c r="DO33" s="26">
        <f t="shared" si="29"/>
        <v>55000000</v>
      </c>
    </row>
    <row r="34" spans="1:120" ht="30.75" customHeight="1" x14ac:dyDescent="0.25">
      <c r="A34" s="27"/>
      <c r="B34" s="152"/>
      <c r="C34" s="18" t="s">
        <v>128</v>
      </c>
      <c r="D34" s="19" t="s">
        <v>129</v>
      </c>
      <c r="E34" s="20">
        <v>410</v>
      </c>
      <c r="F34" s="21" t="s">
        <v>107</v>
      </c>
      <c r="G34" s="22">
        <f t="shared" si="30"/>
        <v>90000000</v>
      </c>
      <c r="H34" s="22"/>
      <c r="I34" s="22"/>
      <c r="J34" s="22">
        <v>80000000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10000000</v>
      </c>
      <c r="AB34" s="23">
        <f t="shared" si="1"/>
        <v>0.10311034444444445</v>
      </c>
      <c r="AC34" s="22">
        <f t="shared" si="31"/>
        <v>9279931</v>
      </c>
      <c r="AD34" s="22"/>
      <c r="AE34" s="22"/>
      <c r="AF34" s="22">
        <f>+'[3]MAYO 2017'!$L$719</f>
        <v>5000000</v>
      </c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>
        <f>+'[3]MAYO 2017'!$AC$719</f>
        <v>4279931</v>
      </c>
      <c r="AX34" s="23">
        <f t="shared" si="3"/>
        <v>0.89688965555555555</v>
      </c>
      <c r="AY34" s="22">
        <f t="shared" si="32"/>
        <v>80720069</v>
      </c>
      <c r="AZ34" s="22">
        <f t="shared" si="33"/>
        <v>0</v>
      </c>
      <c r="BA34" s="22">
        <f t="shared" si="33"/>
        <v>0</v>
      </c>
      <c r="BB34" s="22">
        <f t="shared" si="33"/>
        <v>75000000</v>
      </c>
      <c r="BC34" s="22">
        <f t="shared" si="33"/>
        <v>0</v>
      </c>
      <c r="BD34" s="22">
        <f t="shared" si="33"/>
        <v>0</v>
      </c>
      <c r="BE34" s="22">
        <f t="shared" si="33"/>
        <v>0</v>
      </c>
      <c r="BF34" s="22">
        <f t="shared" si="33"/>
        <v>0</v>
      </c>
      <c r="BG34" s="22">
        <f t="shared" si="33"/>
        <v>0</v>
      </c>
      <c r="BH34" s="22">
        <f t="shared" si="33"/>
        <v>0</v>
      </c>
      <c r="BI34" s="22">
        <f t="shared" si="33"/>
        <v>0</v>
      </c>
      <c r="BJ34" s="22">
        <f t="shared" si="33"/>
        <v>0</v>
      </c>
      <c r="BK34" s="22">
        <f t="shared" si="33"/>
        <v>0</v>
      </c>
      <c r="BL34" s="22">
        <f t="shared" si="33"/>
        <v>0</v>
      </c>
      <c r="BM34" s="22">
        <f t="shared" si="33"/>
        <v>0</v>
      </c>
      <c r="BN34" s="22">
        <f t="shared" si="33"/>
        <v>0</v>
      </c>
      <c r="BO34" s="22">
        <f t="shared" si="33"/>
        <v>0</v>
      </c>
      <c r="BP34" s="22">
        <f t="shared" si="34"/>
        <v>0</v>
      </c>
      <c r="BQ34" s="22">
        <f t="shared" si="34"/>
        <v>0</v>
      </c>
      <c r="BR34" s="22">
        <f t="shared" si="34"/>
        <v>0</v>
      </c>
      <c r="BS34" s="22">
        <f t="shared" si="34"/>
        <v>5720069</v>
      </c>
      <c r="BT34" s="23">
        <f t="shared" si="7"/>
        <v>0.10229553333333333</v>
      </c>
      <c r="BU34" s="22">
        <f t="shared" si="35"/>
        <v>9206598</v>
      </c>
      <c r="BV34" s="22"/>
      <c r="BW34" s="22"/>
      <c r="BX34" s="22">
        <f>+'[3]MAYO 2017'!$H$720+'[3]MAYO 2017'!$H$724</f>
        <v>5000000</v>
      </c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>
        <f>+'[3]MAYO 2017'!$H$721+'[3]MAYO 2017'!$H$726</f>
        <v>4206598</v>
      </c>
      <c r="CP34" s="23">
        <f t="shared" si="9"/>
        <v>0.8977044666666667</v>
      </c>
      <c r="CQ34" s="22">
        <f t="shared" si="36"/>
        <v>80793402</v>
      </c>
      <c r="CR34" s="22">
        <f t="shared" si="39"/>
        <v>0</v>
      </c>
      <c r="CS34" s="22">
        <f t="shared" si="37"/>
        <v>0</v>
      </c>
      <c r="CT34" s="22">
        <f t="shared" si="37"/>
        <v>75000000</v>
      </c>
      <c r="CU34" s="22">
        <f t="shared" si="37"/>
        <v>0</v>
      </c>
      <c r="CV34" s="22">
        <f t="shared" si="37"/>
        <v>0</v>
      </c>
      <c r="CW34" s="22">
        <f t="shared" si="37"/>
        <v>0</v>
      </c>
      <c r="CX34" s="22">
        <f t="shared" si="37"/>
        <v>0</v>
      </c>
      <c r="CY34" s="22">
        <f t="shared" si="37"/>
        <v>0</v>
      </c>
      <c r="CZ34" s="22">
        <f t="shared" si="37"/>
        <v>0</v>
      </c>
      <c r="DA34" s="22">
        <f t="shared" si="37"/>
        <v>0</v>
      </c>
      <c r="DB34" s="22">
        <f t="shared" si="37"/>
        <v>0</v>
      </c>
      <c r="DC34" s="22">
        <f t="shared" si="37"/>
        <v>0</v>
      </c>
      <c r="DD34" s="22">
        <f t="shared" si="37"/>
        <v>0</v>
      </c>
      <c r="DE34" s="22">
        <f t="shared" si="37"/>
        <v>0</v>
      </c>
      <c r="DF34" s="22">
        <f t="shared" si="37"/>
        <v>0</v>
      </c>
      <c r="DG34" s="22">
        <f t="shared" si="37"/>
        <v>0</v>
      </c>
      <c r="DH34" s="22">
        <f t="shared" si="37"/>
        <v>0</v>
      </c>
      <c r="DI34" s="22">
        <f t="shared" si="38"/>
        <v>0</v>
      </c>
      <c r="DJ34" s="22">
        <f t="shared" si="38"/>
        <v>0</v>
      </c>
      <c r="DK34" s="22">
        <f t="shared" si="38"/>
        <v>5793402</v>
      </c>
      <c r="DM34" s="26">
        <f t="shared" si="27"/>
        <v>90000000</v>
      </c>
      <c r="DN34" s="26">
        <f t="shared" si="28"/>
        <v>90000000</v>
      </c>
      <c r="DO34" s="26">
        <f t="shared" si="29"/>
        <v>90000000</v>
      </c>
    </row>
    <row r="35" spans="1:120" ht="38.25" customHeight="1" x14ac:dyDescent="0.25">
      <c r="A35" s="27"/>
      <c r="B35" s="152"/>
      <c r="C35" s="18" t="s">
        <v>130</v>
      </c>
      <c r="D35" s="19" t="s">
        <v>131</v>
      </c>
      <c r="E35" s="20">
        <v>410</v>
      </c>
      <c r="F35" s="21" t="s">
        <v>132</v>
      </c>
      <c r="G35" s="22">
        <f t="shared" si="30"/>
        <v>8000000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v>8000000</v>
      </c>
      <c r="AB35" s="23">
        <f t="shared" si="1"/>
        <v>0</v>
      </c>
      <c r="AC35" s="22">
        <f t="shared" si="31"/>
        <v>0</v>
      </c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3">
        <f t="shared" si="3"/>
        <v>1</v>
      </c>
      <c r="AY35" s="22">
        <f t="shared" si="32"/>
        <v>8000000</v>
      </c>
      <c r="AZ35" s="22">
        <f t="shared" si="33"/>
        <v>0</v>
      </c>
      <c r="BA35" s="22">
        <f t="shared" si="33"/>
        <v>0</v>
      </c>
      <c r="BB35" s="22">
        <f t="shared" si="33"/>
        <v>0</v>
      </c>
      <c r="BC35" s="22">
        <f t="shared" si="33"/>
        <v>0</v>
      </c>
      <c r="BD35" s="22">
        <f t="shared" si="33"/>
        <v>0</v>
      </c>
      <c r="BE35" s="22">
        <f t="shared" si="33"/>
        <v>0</v>
      </c>
      <c r="BF35" s="22">
        <f t="shared" si="33"/>
        <v>0</v>
      </c>
      <c r="BG35" s="22">
        <f t="shared" si="33"/>
        <v>0</v>
      </c>
      <c r="BH35" s="22">
        <f t="shared" si="33"/>
        <v>0</v>
      </c>
      <c r="BI35" s="22">
        <f t="shared" si="33"/>
        <v>0</v>
      </c>
      <c r="BJ35" s="22">
        <f t="shared" si="33"/>
        <v>0</v>
      </c>
      <c r="BK35" s="22">
        <f t="shared" si="33"/>
        <v>0</v>
      </c>
      <c r="BL35" s="22">
        <f t="shared" si="33"/>
        <v>0</v>
      </c>
      <c r="BM35" s="22">
        <f t="shared" si="33"/>
        <v>0</v>
      </c>
      <c r="BN35" s="22">
        <f t="shared" si="33"/>
        <v>0</v>
      </c>
      <c r="BO35" s="22">
        <f t="shared" si="33"/>
        <v>0</v>
      </c>
      <c r="BP35" s="22">
        <f t="shared" si="34"/>
        <v>0</v>
      </c>
      <c r="BQ35" s="22">
        <f t="shared" si="34"/>
        <v>0</v>
      </c>
      <c r="BR35" s="22">
        <f t="shared" si="34"/>
        <v>0</v>
      </c>
      <c r="BS35" s="22">
        <f t="shared" si="34"/>
        <v>8000000</v>
      </c>
      <c r="BT35" s="23">
        <f t="shared" si="7"/>
        <v>0</v>
      </c>
      <c r="BU35" s="22">
        <f t="shared" si="35"/>
        <v>0</v>
      </c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3">
        <f t="shared" si="9"/>
        <v>1</v>
      </c>
      <c r="CQ35" s="22">
        <f t="shared" si="36"/>
        <v>8000000</v>
      </c>
      <c r="CR35" s="22">
        <f t="shared" si="39"/>
        <v>0</v>
      </c>
      <c r="CS35" s="22">
        <f t="shared" si="37"/>
        <v>0</v>
      </c>
      <c r="CT35" s="22">
        <f t="shared" si="37"/>
        <v>0</v>
      </c>
      <c r="CU35" s="22">
        <f t="shared" si="37"/>
        <v>0</v>
      </c>
      <c r="CV35" s="22">
        <f t="shared" si="37"/>
        <v>0</v>
      </c>
      <c r="CW35" s="22">
        <f t="shared" si="37"/>
        <v>0</v>
      </c>
      <c r="CX35" s="22">
        <f t="shared" si="37"/>
        <v>0</v>
      </c>
      <c r="CY35" s="22">
        <f t="shared" si="37"/>
        <v>0</v>
      </c>
      <c r="CZ35" s="22">
        <f t="shared" si="37"/>
        <v>0</v>
      </c>
      <c r="DA35" s="22">
        <f t="shared" si="37"/>
        <v>0</v>
      </c>
      <c r="DB35" s="22">
        <f t="shared" si="37"/>
        <v>0</v>
      </c>
      <c r="DC35" s="22">
        <f t="shared" si="37"/>
        <v>0</v>
      </c>
      <c r="DD35" s="22">
        <f t="shared" si="37"/>
        <v>0</v>
      </c>
      <c r="DE35" s="22">
        <f t="shared" si="37"/>
        <v>0</v>
      </c>
      <c r="DF35" s="22">
        <f t="shared" si="37"/>
        <v>0</v>
      </c>
      <c r="DG35" s="22">
        <f t="shared" si="37"/>
        <v>0</v>
      </c>
      <c r="DH35" s="22">
        <f t="shared" si="37"/>
        <v>0</v>
      </c>
      <c r="DI35" s="22">
        <f t="shared" si="38"/>
        <v>0</v>
      </c>
      <c r="DJ35" s="22">
        <f t="shared" si="38"/>
        <v>0</v>
      </c>
      <c r="DK35" s="22">
        <f t="shared" si="38"/>
        <v>8000000</v>
      </c>
      <c r="DM35" s="26">
        <f t="shared" si="27"/>
        <v>8000000</v>
      </c>
      <c r="DN35" s="26">
        <f t="shared" si="28"/>
        <v>8000000</v>
      </c>
      <c r="DO35" s="26">
        <f t="shared" si="29"/>
        <v>8000000</v>
      </c>
    </row>
    <row r="36" spans="1:120" ht="48.75" customHeight="1" x14ac:dyDescent="0.25">
      <c r="A36" s="27"/>
      <c r="B36" s="153"/>
      <c r="C36" s="18" t="s">
        <v>133</v>
      </c>
      <c r="D36" s="19" t="s">
        <v>134</v>
      </c>
      <c r="E36" s="20">
        <v>410</v>
      </c>
      <c r="F36" s="21" t="s">
        <v>135</v>
      </c>
      <c r="G36" s="22">
        <f t="shared" si="30"/>
        <v>319946741</v>
      </c>
      <c r="H36" s="22"/>
      <c r="I36" s="22">
        <v>200000000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>
        <f>15907499+69169357+34869885</f>
        <v>119946741</v>
      </c>
      <c r="Y36" s="22"/>
      <c r="Z36" s="22"/>
      <c r="AA36" s="22"/>
      <c r="AB36" s="23">
        <f t="shared" si="1"/>
        <v>0.62510403880000764</v>
      </c>
      <c r="AC36" s="22">
        <f t="shared" si="31"/>
        <v>200000000</v>
      </c>
      <c r="AD36" s="22"/>
      <c r="AE36" s="22">
        <f>+'[1]ENERO 2017'!$K$361</f>
        <v>200000000</v>
      </c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3">
        <f t="shared" si="3"/>
        <v>0.37489596119999236</v>
      </c>
      <c r="AY36" s="22">
        <f t="shared" si="32"/>
        <v>119946741</v>
      </c>
      <c r="AZ36" s="22">
        <f t="shared" si="33"/>
        <v>0</v>
      </c>
      <c r="BA36" s="22">
        <f t="shared" si="33"/>
        <v>0</v>
      </c>
      <c r="BB36" s="22">
        <f t="shared" si="33"/>
        <v>0</v>
      </c>
      <c r="BC36" s="22">
        <f t="shared" si="33"/>
        <v>0</v>
      </c>
      <c r="BD36" s="22">
        <f t="shared" si="33"/>
        <v>0</v>
      </c>
      <c r="BE36" s="22">
        <f t="shared" si="33"/>
        <v>0</v>
      </c>
      <c r="BF36" s="22">
        <f t="shared" si="33"/>
        <v>0</v>
      </c>
      <c r="BG36" s="22">
        <f t="shared" si="33"/>
        <v>0</v>
      </c>
      <c r="BH36" s="22">
        <f t="shared" si="33"/>
        <v>0</v>
      </c>
      <c r="BI36" s="22">
        <f t="shared" si="33"/>
        <v>0</v>
      </c>
      <c r="BJ36" s="22">
        <f t="shared" si="33"/>
        <v>0</v>
      </c>
      <c r="BK36" s="22">
        <f t="shared" si="33"/>
        <v>0</v>
      </c>
      <c r="BL36" s="22">
        <f t="shared" si="33"/>
        <v>0</v>
      </c>
      <c r="BM36" s="22">
        <f t="shared" si="33"/>
        <v>0</v>
      </c>
      <c r="BN36" s="22">
        <f t="shared" si="33"/>
        <v>0</v>
      </c>
      <c r="BO36" s="22">
        <f t="shared" si="33"/>
        <v>0</v>
      </c>
      <c r="BP36" s="22">
        <f t="shared" si="34"/>
        <v>119946741</v>
      </c>
      <c r="BQ36" s="22">
        <f t="shared" si="34"/>
        <v>0</v>
      </c>
      <c r="BR36" s="22">
        <f t="shared" si="34"/>
        <v>0</v>
      </c>
      <c r="BS36" s="22">
        <f t="shared" si="34"/>
        <v>0</v>
      </c>
      <c r="BT36" s="23">
        <f t="shared" si="7"/>
        <v>0.44365316101156971</v>
      </c>
      <c r="BU36" s="22">
        <f t="shared" si="35"/>
        <v>141945383</v>
      </c>
      <c r="BV36" s="22"/>
      <c r="BW36" s="22">
        <f>+'[3]MAYO 2017'!$H$736</f>
        <v>141945383</v>
      </c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3">
        <f t="shared" si="9"/>
        <v>0.55634683898843029</v>
      </c>
      <c r="CQ36" s="22">
        <f t="shared" si="36"/>
        <v>178001358</v>
      </c>
      <c r="CR36" s="22">
        <f t="shared" si="39"/>
        <v>0</v>
      </c>
      <c r="CS36" s="22">
        <f t="shared" si="37"/>
        <v>58054617</v>
      </c>
      <c r="CT36" s="22">
        <f t="shared" si="37"/>
        <v>0</v>
      </c>
      <c r="CU36" s="22">
        <f t="shared" si="37"/>
        <v>0</v>
      </c>
      <c r="CV36" s="22">
        <f t="shared" si="37"/>
        <v>0</v>
      </c>
      <c r="CW36" s="22">
        <f t="shared" si="37"/>
        <v>0</v>
      </c>
      <c r="CX36" s="22">
        <f t="shared" si="37"/>
        <v>0</v>
      </c>
      <c r="CY36" s="22">
        <f t="shared" si="37"/>
        <v>0</v>
      </c>
      <c r="CZ36" s="22">
        <f t="shared" si="37"/>
        <v>0</v>
      </c>
      <c r="DA36" s="22">
        <f t="shared" si="37"/>
        <v>0</v>
      </c>
      <c r="DB36" s="22">
        <f t="shared" si="37"/>
        <v>0</v>
      </c>
      <c r="DC36" s="22">
        <f t="shared" si="37"/>
        <v>0</v>
      </c>
      <c r="DD36" s="22">
        <f t="shared" si="37"/>
        <v>0</v>
      </c>
      <c r="DE36" s="22">
        <f t="shared" si="37"/>
        <v>0</v>
      </c>
      <c r="DF36" s="22">
        <f t="shared" si="37"/>
        <v>0</v>
      </c>
      <c r="DG36" s="22">
        <f t="shared" si="37"/>
        <v>0</v>
      </c>
      <c r="DH36" s="22">
        <f t="shared" si="37"/>
        <v>119946741</v>
      </c>
      <c r="DI36" s="22">
        <f t="shared" si="38"/>
        <v>0</v>
      </c>
      <c r="DJ36" s="22">
        <f t="shared" si="38"/>
        <v>0</v>
      </c>
      <c r="DK36" s="22">
        <f t="shared" si="38"/>
        <v>0</v>
      </c>
      <c r="DM36" s="56">
        <f t="shared" si="27"/>
        <v>319946741</v>
      </c>
      <c r="DN36" s="26">
        <f t="shared" si="28"/>
        <v>319946741</v>
      </c>
      <c r="DO36" s="26">
        <f t="shared" si="29"/>
        <v>319946741</v>
      </c>
      <c r="DP36" s="35"/>
    </row>
    <row r="37" spans="1:120" ht="35.25" customHeight="1" x14ac:dyDescent="0.25">
      <c r="A37" s="149" t="s">
        <v>98</v>
      </c>
      <c r="B37" s="151" t="s">
        <v>136</v>
      </c>
      <c r="C37" s="18" t="s">
        <v>137</v>
      </c>
      <c r="D37" s="19" t="s">
        <v>138</v>
      </c>
      <c r="E37" s="28">
        <v>410</v>
      </c>
      <c r="F37" s="21" t="s">
        <v>102</v>
      </c>
      <c r="G37" s="22">
        <f t="shared" si="30"/>
        <v>52000000</v>
      </c>
      <c r="H37" s="22"/>
      <c r="I37" s="22"/>
      <c r="J37" s="22">
        <v>40000000</v>
      </c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>
        <f>12000000</f>
        <v>12000000</v>
      </c>
      <c r="W37" s="22"/>
      <c r="X37" s="22"/>
      <c r="Y37" s="22"/>
      <c r="Z37" s="22"/>
      <c r="AA37" s="22"/>
      <c r="AB37" s="23">
        <f t="shared" si="1"/>
        <v>0.34092250000000002</v>
      </c>
      <c r="AC37" s="22">
        <f t="shared" si="31"/>
        <v>17727970</v>
      </c>
      <c r="AD37" s="22"/>
      <c r="AE37" s="22"/>
      <c r="AF37" s="22">
        <f>+'[3]MAYO 2017'!$L$791</f>
        <v>17727970</v>
      </c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3">
        <f t="shared" si="3"/>
        <v>0.65907749999999998</v>
      </c>
      <c r="AY37" s="22">
        <f t="shared" si="32"/>
        <v>34272030</v>
      </c>
      <c r="AZ37" s="22">
        <f t="shared" si="33"/>
        <v>0</v>
      </c>
      <c r="BA37" s="22">
        <f t="shared" si="33"/>
        <v>0</v>
      </c>
      <c r="BB37" s="22">
        <f t="shared" si="33"/>
        <v>22272030</v>
      </c>
      <c r="BC37" s="22">
        <f t="shared" si="33"/>
        <v>0</v>
      </c>
      <c r="BD37" s="22">
        <f t="shared" si="33"/>
        <v>0</v>
      </c>
      <c r="BE37" s="22">
        <f t="shared" si="33"/>
        <v>0</v>
      </c>
      <c r="BF37" s="22">
        <f t="shared" si="33"/>
        <v>0</v>
      </c>
      <c r="BG37" s="22">
        <f t="shared" si="33"/>
        <v>0</v>
      </c>
      <c r="BH37" s="22">
        <f t="shared" si="33"/>
        <v>0</v>
      </c>
      <c r="BI37" s="22">
        <f t="shared" si="33"/>
        <v>0</v>
      </c>
      <c r="BJ37" s="22">
        <f t="shared" si="33"/>
        <v>0</v>
      </c>
      <c r="BK37" s="22">
        <f t="shared" si="33"/>
        <v>0</v>
      </c>
      <c r="BL37" s="22">
        <f t="shared" si="33"/>
        <v>0</v>
      </c>
      <c r="BM37" s="22">
        <f t="shared" si="33"/>
        <v>0</v>
      </c>
      <c r="BN37" s="22">
        <f t="shared" si="33"/>
        <v>12000000</v>
      </c>
      <c r="BO37" s="22">
        <f t="shared" si="33"/>
        <v>0</v>
      </c>
      <c r="BP37" s="22">
        <f t="shared" si="34"/>
        <v>0</v>
      </c>
      <c r="BQ37" s="22">
        <f t="shared" si="34"/>
        <v>0</v>
      </c>
      <c r="BR37" s="22">
        <f t="shared" si="34"/>
        <v>0</v>
      </c>
      <c r="BS37" s="22">
        <f t="shared" si="34"/>
        <v>0</v>
      </c>
      <c r="BT37" s="23">
        <f t="shared" si="7"/>
        <v>0.34092250000000002</v>
      </c>
      <c r="BU37" s="22">
        <f t="shared" si="35"/>
        <v>17727970</v>
      </c>
      <c r="BV37" s="22"/>
      <c r="BW37" s="22"/>
      <c r="BX37" s="22">
        <f>+'[3]MAYO 2017'!$H$789</f>
        <v>17727970</v>
      </c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3">
        <f t="shared" si="9"/>
        <v>0.65907749999999998</v>
      </c>
      <c r="CQ37" s="22">
        <f t="shared" si="36"/>
        <v>34272030</v>
      </c>
      <c r="CR37" s="22">
        <f t="shared" si="39"/>
        <v>0</v>
      </c>
      <c r="CS37" s="22">
        <f t="shared" si="37"/>
        <v>0</v>
      </c>
      <c r="CT37" s="22">
        <f t="shared" si="37"/>
        <v>22272030</v>
      </c>
      <c r="CU37" s="22">
        <f t="shared" si="37"/>
        <v>0</v>
      </c>
      <c r="CV37" s="22">
        <f t="shared" si="37"/>
        <v>0</v>
      </c>
      <c r="CW37" s="22">
        <f t="shared" si="37"/>
        <v>0</v>
      </c>
      <c r="CX37" s="22">
        <f t="shared" si="37"/>
        <v>0</v>
      </c>
      <c r="CY37" s="22">
        <f t="shared" si="37"/>
        <v>0</v>
      </c>
      <c r="CZ37" s="22">
        <f t="shared" si="37"/>
        <v>0</v>
      </c>
      <c r="DA37" s="22">
        <f t="shared" si="37"/>
        <v>0</v>
      </c>
      <c r="DB37" s="22">
        <f t="shared" si="37"/>
        <v>0</v>
      </c>
      <c r="DC37" s="22">
        <f t="shared" si="37"/>
        <v>0</v>
      </c>
      <c r="DD37" s="22">
        <f t="shared" si="37"/>
        <v>0</v>
      </c>
      <c r="DE37" s="22">
        <f t="shared" si="37"/>
        <v>0</v>
      </c>
      <c r="DF37" s="22">
        <f t="shared" si="37"/>
        <v>12000000</v>
      </c>
      <c r="DG37" s="22">
        <f t="shared" si="37"/>
        <v>0</v>
      </c>
      <c r="DH37" s="22">
        <f t="shared" si="37"/>
        <v>0</v>
      </c>
      <c r="DI37" s="22">
        <f t="shared" si="38"/>
        <v>0</v>
      </c>
      <c r="DJ37" s="22">
        <f t="shared" si="38"/>
        <v>0</v>
      </c>
      <c r="DK37" s="22">
        <f t="shared" si="38"/>
        <v>0</v>
      </c>
      <c r="DM37" s="26">
        <f t="shared" si="27"/>
        <v>52000000</v>
      </c>
      <c r="DN37" s="26">
        <f t="shared" si="28"/>
        <v>52000000</v>
      </c>
      <c r="DO37" s="26">
        <f t="shared" si="29"/>
        <v>52000000</v>
      </c>
    </row>
    <row r="38" spans="1:120" ht="31.5" customHeight="1" x14ac:dyDescent="0.25">
      <c r="A38" s="149"/>
      <c r="B38" s="152"/>
      <c r="C38" s="18" t="s">
        <v>139</v>
      </c>
      <c r="D38" s="19" t="s">
        <v>140</v>
      </c>
      <c r="E38" s="20">
        <v>410</v>
      </c>
      <c r="F38" s="21" t="s">
        <v>141</v>
      </c>
      <c r="G38" s="22">
        <f t="shared" si="30"/>
        <v>85000000</v>
      </c>
      <c r="H38" s="22"/>
      <c r="I38" s="22"/>
      <c r="J38" s="22">
        <v>70000000</v>
      </c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>
        <f>15000000</f>
        <v>15000000</v>
      </c>
      <c r="W38" s="22"/>
      <c r="X38" s="22"/>
      <c r="Y38" s="22"/>
      <c r="Z38" s="22"/>
      <c r="AA38" s="22"/>
      <c r="AB38" s="23">
        <f t="shared" si="1"/>
        <v>0.26793529411764705</v>
      </c>
      <c r="AC38" s="22">
        <f t="shared" si="31"/>
        <v>22774500</v>
      </c>
      <c r="AD38" s="22"/>
      <c r="AE38" s="22"/>
      <c r="AF38" s="22">
        <f>+'[3]MAYO 2017'!$L$808</f>
        <v>22774500</v>
      </c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3">
        <f t="shared" si="3"/>
        <v>0.73206470588235295</v>
      </c>
      <c r="AY38" s="22">
        <f t="shared" si="32"/>
        <v>62225500</v>
      </c>
      <c r="AZ38" s="22">
        <f t="shared" si="33"/>
        <v>0</v>
      </c>
      <c r="BA38" s="22">
        <f t="shared" si="33"/>
        <v>0</v>
      </c>
      <c r="BB38" s="22">
        <f t="shared" si="33"/>
        <v>47225500</v>
      </c>
      <c r="BC38" s="22">
        <f t="shared" si="33"/>
        <v>0</v>
      </c>
      <c r="BD38" s="22">
        <f t="shared" si="33"/>
        <v>0</v>
      </c>
      <c r="BE38" s="22">
        <f t="shared" si="33"/>
        <v>0</v>
      </c>
      <c r="BF38" s="22">
        <f t="shared" si="33"/>
        <v>0</v>
      </c>
      <c r="BG38" s="22">
        <f t="shared" si="33"/>
        <v>0</v>
      </c>
      <c r="BH38" s="22">
        <f t="shared" si="33"/>
        <v>0</v>
      </c>
      <c r="BI38" s="22">
        <f t="shared" si="33"/>
        <v>0</v>
      </c>
      <c r="BJ38" s="22">
        <f t="shared" si="33"/>
        <v>0</v>
      </c>
      <c r="BK38" s="22">
        <f t="shared" si="33"/>
        <v>0</v>
      </c>
      <c r="BL38" s="22">
        <f t="shared" si="33"/>
        <v>0</v>
      </c>
      <c r="BM38" s="22">
        <f t="shared" si="33"/>
        <v>0</v>
      </c>
      <c r="BN38" s="22">
        <f t="shared" si="33"/>
        <v>15000000</v>
      </c>
      <c r="BO38" s="22">
        <f t="shared" ref="BO38:BO52" si="40">+W38-AS38</f>
        <v>0</v>
      </c>
      <c r="BP38" s="22">
        <f t="shared" si="34"/>
        <v>0</v>
      </c>
      <c r="BQ38" s="22">
        <f t="shared" si="34"/>
        <v>0</v>
      </c>
      <c r="BR38" s="22">
        <f t="shared" si="34"/>
        <v>0</v>
      </c>
      <c r="BS38" s="22">
        <f t="shared" si="34"/>
        <v>0</v>
      </c>
      <c r="BT38" s="23">
        <f t="shared" si="7"/>
        <v>0.26793529411764705</v>
      </c>
      <c r="BU38" s="22">
        <f t="shared" si="35"/>
        <v>22774500</v>
      </c>
      <c r="BV38" s="22"/>
      <c r="BW38" s="22"/>
      <c r="BX38" s="22">
        <f>+'[3]MAYO 2017'!$H$806</f>
        <v>22774500</v>
      </c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3">
        <f t="shared" si="9"/>
        <v>0.73206470588235295</v>
      </c>
      <c r="CQ38" s="22">
        <f t="shared" si="36"/>
        <v>62225500</v>
      </c>
      <c r="CR38" s="22">
        <f t="shared" si="39"/>
        <v>0</v>
      </c>
      <c r="CS38" s="22">
        <f t="shared" si="37"/>
        <v>0</v>
      </c>
      <c r="CT38" s="22">
        <f t="shared" si="37"/>
        <v>47225500</v>
      </c>
      <c r="CU38" s="22">
        <f t="shared" si="37"/>
        <v>0</v>
      </c>
      <c r="CV38" s="22">
        <f t="shared" si="37"/>
        <v>0</v>
      </c>
      <c r="CW38" s="22">
        <f t="shared" si="37"/>
        <v>0</v>
      </c>
      <c r="CX38" s="22">
        <f t="shared" si="37"/>
        <v>0</v>
      </c>
      <c r="CY38" s="22">
        <f t="shared" si="37"/>
        <v>0</v>
      </c>
      <c r="CZ38" s="22">
        <f t="shared" si="37"/>
        <v>0</v>
      </c>
      <c r="DA38" s="22">
        <f t="shared" si="37"/>
        <v>0</v>
      </c>
      <c r="DB38" s="22">
        <f t="shared" si="37"/>
        <v>0</v>
      </c>
      <c r="DC38" s="22">
        <f t="shared" si="37"/>
        <v>0</v>
      </c>
      <c r="DD38" s="22">
        <f t="shared" si="37"/>
        <v>0</v>
      </c>
      <c r="DE38" s="22">
        <f t="shared" si="37"/>
        <v>0</v>
      </c>
      <c r="DF38" s="22">
        <f t="shared" si="37"/>
        <v>15000000</v>
      </c>
      <c r="DG38" s="22">
        <f t="shared" si="37"/>
        <v>0</v>
      </c>
      <c r="DH38" s="22">
        <f t="shared" ref="DH38:DH52" si="41">X38-CL38</f>
        <v>0</v>
      </c>
      <c r="DI38" s="22">
        <f t="shared" si="38"/>
        <v>0</v>
      </c>
      <c r="DJ38" s="22">
        <f t="shared" si="38"/>
        <v>0</v>
      </c>
      <c r="DK38" s="22">
        <f t="shared" si="38"/>
        <v>0</v>
      </c>
      <c r="DM38" s="26">
        <f t="shared" si="27"/>
        <v>85000000</v>
      </c>
      <c r="DN38" s="26">
        <f t="shared" si="28"/>
        <v>85000000</v>
      </c>
      <c r="DO38" s="26">
        <f t="shared" si="29"/>
        <v>85000000</v>
      </c>
    </row>
    <row r="39" spans="1:120" ht="23.25" customHeight="1" x14ac:dyDescent="0.25">
      <c r="A39" s="149"/>
      <c r="B39" s="152"/>
      <c r="C39" s="18" t="s">
        <v>142</v>
      </c>
      <c r="D39" s="19" t="s">
        <v>143</v>
      </c>
      <c r="E39" s="20">
        <v>410</v>
      </c>
      <c r="F39" s="21" t="s">
        <v>102</v>
      </c>
      <c r="G39" s="22">
        <f t="shared" si="30"/>
        <v>80000000</v>
      </c>
      <c r="H39" s="22"/>
      <c r="I39" s="22"/>
      <c r="J39" s="22">
        <v>80000000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3">
        <f t="shared" si="1"/>
        <v>1</v>
      </c>
      <c r="AC39" s="22">
        <f t="shared" si="31"/>
        <v>80000000</v>
      </c>
      <c r="AD39" s="22"/>
      <c r="AE39" s="22"/>
      <c r="AF39" s="22">
        <f>+'[1]ENERO 2017'!$L$385</f>
        <v>80000000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</v>
      </c>
      <c r="AY39" s="22">
        <f t="shared" si="32"/>
        <v>0</v>
      </c>
      <c r="AZ39" s="22">
        <f t="shared" ref="AZ39:BN52" si="42">+H39-AD39</f>
        <v>0</v>
      </c>
      <c r="BA39" s="22">
        <f t="shared" si="42"/>
        <v>0</v>
      </c>
      <c r="BB39" s="22">
        <f t="shared" si="42"/>
        <v>0</v>
      </c>
      <c r="BC39" s="22">
        <f t="shared" si="42"/>
        <v>0</v>
      </c>
      <c r="BD39" s="22">
        <f t="shared" si="42"/>
        <v>0</v>
      </c>
      <c r="BE39" s="22">
        <f t="shared" si="42"/>
        <v>0</v>
      </c>
      <c r="BF39" s="22">
        <f t="shared" si="42"/>
        <v>0</v>
      </c>
      <c r="BG39" s="22">
        <f t="shared" si="42"/>
        <v>0</v>
      </c>
      <c r="BH39" s="22">
        <f t="shared" si="42"/>
        <v>0</v>
      </c>
      <c r="BI39" s="22">
        <f t="shared" si="42"/>
        <v>0</v>
      </c>
      <c r="BJ39" s="22">
        <f t="shared" si="42"/>
        <v>0</v>
      </c>
      <c r="BK39" s="22">
        <f t="shared" si="42"/>
        <v>0</v>
      </c>
      <c r="BL39" s="22">
        <f t="shared" si="42"/>
        <v>0</v>
      </c>
      <c r="BM39" s="22">
        <f t="shared" si="42"/>
        <v>0</v>
      </c>
      <c r="BN39" s="22">
        <f t="shared" si="42"/>
        <v>0</v>
      </c>
      <c r="BO39" s="22">
        <f t="shared" si="40"/>
        <v>0</v>
      </c>
      <c r="BP39" s="22">
        <f t="shared" si="34"/>
        <v>0</v>
      </c>
      <c r="BQ39" s="22">
        <f t="shared" si="34"/>
        <v>0</v>
      </c>
      <c r="BR39" s="22">
        <f t="shared" si="34"/>
        <v>0</v>
      </c>
      <c r="BS39" s="22">
        <f t="shared" si="34"/>
        <v>0</v>
      </c>
      <c r="BT39" s="23">
        <f t="shared" si="7"/>
        <v>0.63297075000000003</v>
      </c>
      <c r="BU39" s="22">
        <f t="shared" si="35"/>
        <v>50637660</v>
      </c>
      <c r="BV39" s="22"/>
      <c r="BW39" s="22"/>
      <c r="BX39" s="22">
        <f>+'[3]MAYO 2017'!$H$837</f>
        <v>50637660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0.36702924999999997</v>
      </c>
      <c r="CQ39" s="22">
        <f t="shared" si="36"/>
        <v>29362340</v>
      </c>
      <c r="CR39" s="22">
        <f t="shared" si="39"/>
        <v>0</v>
      </c>
      <c r="CS39" s="22">
        <f t="shared" si="39"/>
        <v>0</v>
      </c>
      <c r="CT39" s="22">
        <f t="shared" si="39"/>
        <v>29362340</v>
      </c>
      <c r="CU39" s="22">
        <f t="shared" si="39"/>
        <v>0</v>
      </c>
      <c r="CV39" s="22">
        <f t="shared" si="39"/>
        <v>0</v>
      </c>
      <c r="CW39" s="22">
        <f t="shared" si="39"/>
        <v>0</v>
      </c>
      <c r="CX39" s="22">
        <f t="shared" si="39"/>
        <v>0</v>
      </c>
      <c r="CY39" s="22">
        <f t="shared" si="39"/>
        <v>0</v>
      </c>
      <c r="CZ39" s="22">
        <f t="shared" si="39"/>
        <v>0</v>
      </c>
      <c r="DA39" s="22">
        <f t="shared" si="39"/>
        <v>0</v>
      </c>
      <c r="DB39" s="22">
        <f t="shared" si="39"/>
        <v>0</v>
      </c>
      <c r="DC39" s="22">
        <f t="shared" si="39"/>
        <v>0</v>
      </c>
      <c r="DD39" s="22">
        <f t="shared" si="39"/>
        <v>0</v>
      </c>
      <c r="DE39" s="22">
        <f t="shared" si="39"/>
        <v>0</v>
      </c>
      <c r="DF39" s="22">
        <f t="shared" si="39"/>
        <v>0</v>
      </c>
      <c r="DG39" s="22">
        <f t="shared" si="39"/>
        <v>0</v>
      </c>
      <c r="DH39" s="22">
        <f t="shared" si="41"/>
        <v>0</v>
      </c>
      <c r="DI39" s="22">
        <f t="shared" si="38"/>
        <v>0</v>
      </c>
      <c r="DJ39" s="22">
        <f t="shared" si="38"/>
        <v>0</v>
      </c>
      <c r="DK39" s="22">
        <f t="shared" si="38"/>
        <v>0</v>
      </c>
      <c r="DM39" s="26">
        <f t="shared" si="27"/>
        <v>80000000</v>
      </c>
      <c r="DN39" s="26">
        <f t="shared" si="28"/>
        <v>80000000</v>
      </c>
      <c r="DO39" s="26">
        <f t="shared" si="29"/>
        <v>80000000</v>
      </c>
    </row>
    <row r="40" spans="1:120" ht="30" x14ac:dyDescent="0.25">
      <c r="A40" s="149"/>
      <c r="B40" s="55"/>
      <c r="C40" s="18" t="s">
        <v>144</v>
      </c>
      <c r="D40" s="19" t="s">
        <v>145</v>
      </c>
      <c r="E40" s="20">
        <v>410</v>
      </c>
      <c r="F40" s="21" t="s">
        <v>146</v>
      </c>
      <c r="G40" s="22">
        <f t="shared" si="30"/>
        <v>3000000</v>
      </c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>
        <v>3000000</v>
      </c>
      <c r="AB40" s="23">
        <f t="shared" si="1"/>
        <v>0</v>
      </c>
      <c r="AC40" s="22">
        <f t="shared" si="31"/>
        <v>0</v>
      </c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1</v>
      </c>
      <c r="AY40" s="22">
        <f t="shared" si="32"/>
        <v>3000000</v>
      </c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>
        <f t="shared" si="34"/>
        <v>3000000</v>
      </c>
      <c r="BT40" s="23">
        <f t="shared" si="7"/>
        <v>0</v>
      </c>
      <c r="BU40" s="22">
        <f t="shared" si="35"/>
        <v>0</v>
      </c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1</v>
      </c>
      <c r="CQ40" s="22">
        <f t="shared" si="36"/>
        <v>3000000</v>
      </c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>
        <f t="shared" si="38"/>
        <v>3000000</v>
      </c>
      <c r="DM40" s="26">
        <f t="shared" si="27"/>
        <v>3000000</v>
      </c>
      <c r="DN40" s="26">
        <f t="shared" si="28"/>
        <v>3000000</v>
      </c>
      <c r="DO40" s="26">
        <f t="shared" si="29"/>
        <v>3000000</v>
      </c>
    </row>
    <row r="41" spans="1:120" ht="33.75" customHeight="1" x14ac:dyDescent="0.25">
      <c r="A41" s="149"/>
      <c r="B41" s="151" t="s">
        <v>147</v>
      </c>
      <c r="C41" s="18" t="s">
        <v>148</v>
      </c>
      <c r="D41" s="19" t="s">
        <v>149</v>
      </c>
      <c r="E41" s="20">
        <v>410</v>
      </c>
      <c r="F41" s="21" t="s">
        <v>102</v>
      </c>
      <c r="G41" s="22">
        <f t="shared" si="30"/>
        <v>80000000</v>
      </c>
      <c r="H41" s="22"/>
      <c r="I41" s="22"/>
      <c r="J41" s="22">
        <v>80000000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3">
        <f t="shared" si="1"/>
        <v>0.1937499875</v>
      </c>
      <c r="AC41" s="22">
        <f t="shared" si="31"/>
        <v>15499999</v>
      </c>
      <c r="AD41" s="22"/>
      <c r="AE41" s="22"/>
      <c r="AF41" s="22">
        <f>+'[5]ABRIL 2017'!$L$725</f>
        <v>15499999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3">
        <f t="shared" si="3"/>
        <v>0.80625001250000006</v>
      </c>
      <c r="AY41" s="22">
        <f t="shared" si="32"/>
        <v>64500001</v>
      </c>
      <c r="AZ41" s="22">
        <f t="shared" si="42"/>
        <v>0</v>
      </c>
      <c r="BA41" s="22">
        <f t="shared" si="42"/>
        <v>0</v>
      </c>
      <c r="BB41" s="22">
        <f t="shared" si="42"/>
        <v>64500001</v>
      </c>
      <c r="BC41" s="22">
        <f t="shared" si="42"/>
        <v>0</v>
      </c>
      <c r="BD41" s="22">
        <f t="shared" si="42"/>
        <v>0</v>
      </c>
      <c r="BE41" s="22">
        <f t="shared" si="42"/>
        <v>0</v>
      </c>
      <c r="BF41" s="22">
        <f t="shared" si="42"/>
        <v>0</v>
      </c>
      <c r="BG41" s="22">
        <f t="shared" si="42"/>
        <v>0</v>
      </c>
      <c r="BH41" s="22">
        <f t="shared" si="42"/>
        <v>0</v>
      </c>
      <c r="BI41" s="22">
        <f t="shared" si="42"/>
        <v>0</v>
      </c>
      <c r="BJ41" s="22">
        <f t="shared" si="42"/>
        <v>0</v>
      </c>
      <c r="BK41" s="22">
        <f t="shared" si="42"/>
        <v>0</v>
      </c>
      <c r="BL41" s="22">
        <f t="shared" si="42"/>
        <v>0</v>
      </c>
      <c r="BM41" s="22">
        <f t="shared" si="42"/>
        <v>0</v>
      </c>
      <c r="BN41" s="22">
        <f t="shared" si="42"/>
        <v>0</v>
      </c>
      <c r="BO41" s="22">
        <f t="shared" si="40"/>
        <v>0</v>
      </c>
      <c r="BP41" s="22">
        <f t="shared" si="34"/>
        <v>0</v>
      </c>
      <c r="BQ41" s="22">
        <f t="shared" si="34"/>
        <v>0</v>
      </c>
      <c r="BR41" s="22">
        <f t="shared" si="34"/>
        <v>0</v>
      </c>
      <c r="BS41" s="22">
        <f t="shared" si="34"/>
        <v>0</v>
      </c>
      <c r="BT41" s="23">
        <f t="shared" si="7"/>
        <v>0.1937499875</v>
      </c>
      <c r="BU41" s="22">
        <f t="shared" si="35"/>
        <v>15499999</v>
      </c>
      <c r="BV41" s="22"/>
      <c r="BW41" s="22"/>
      <c r="BX41" s="22">
        <f>+'[5]ABRIL 2017'!$H$723</f>
        <v>15499999</v>
      </c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3">
        <f t="shared" si="9"/>
        <v>0.80625001250000006</v>
      </c>
      <c r="CQ41" s="22">
        <f t="shared" si="36"/>
        <v>64500001</v>
      </c>
      <c r="CR41" s="22">
        <f t="shared" si="39"/>
        <v>0</v>
      </c>
      <c r="CS41" s="22">
        <f t="shared" si="39"/>
        <v>0</v>
      </c>
      <c r="CT41" s="22">
        <f t="shared" si="39"/>
        <v>64500001</v>
      </c>
      <c r="CU41" s="22">
        <f t="shared" si="39"/>
        <v>0</v>
      </c>
      <c r="CV41" s="22">
        <f t="shared" si="39"/>
        <v>0</v>
      </c>
      <c r="CW41" s="22">
        <f t="shared" si="39"/>
        <v>0</v>
      </c>
      <c r="CX41" s="22">
        <f t="shared" si="39"/>
        <v>0</v>
      </c>
      <c r="CY41" s="22">
        <f t="shared" si="39"/>
        <v>0</v>
      </c>
      <c r="CZ41" s="22">
        <f t="shared" si="39"/>
        <v>0</v>
      </c>
      <c r="DA41" s="22">
        <f t="shared" si="39"/>
        <v>0</v>
      </c>
      <c r="DB41" s="22">
        <f t="shared" si="39"/>
        <v>0</v>
      </c>
      <c r="DC41" s="22">
        <f t="shared" si="39"/>
        <v>0</v>
      </c>
      <c r="DD41" s="22">
        <f t="shared" si="39"/>
        <v>0</v>
      </c>
      <c r="DE41" s="22">
        <f t="shared" si="39"/>
        <v>0</v>
      </c>
      <c r="DF41" s="22">
        <f t="shared" si="39"/>
        <v>0</v>
      </c>
      <c r="DG41" s="22">
        <f t="shared" si="39"/>
        <v>0</v>
      </c>
      <c r="DH41" s="22">
        <f t="shared" si="41"/>
        <v>0</v>
      </c>
      <c r="DI41" s="22">
        <f t="shared" si="38"/>
        <v>0</v>
      </c>
      <c r="DJ41" s="22">
        <f t="shared" si="38"/>
        <v>0</v>
      </c>
      <c r="DK41" s="22">
        <f t="shared" si="38"/>
        <v>0</v>
      </c>
      <c r="DM41" s="26">
        <f t="shared" si="27"/>
        <v>80000000</v>
      </c>
      <c r="DN41" s="26">
        <f t="shared" si="28"/>
        <v>80000000</v>
      </c>
      <c r="DO41" s="26">
        <f t="shared" si="29"/>
        <v>80000000</v>
      </c>
    </row>
    <row r="42" spans="1:120" ht="42" customHeight="1" x14ac:dyDescent="0.25">
      <c r="A42" s="149"/>
      <c r="B42" s="152"/>
      <c r="C42" s="18" t="s">
        <v>150</v>
      </c>
      <c r="D42" s="31" t="s">
        <v>151</v>
      </c>
      <c r="E42" s="20">
        <v>410</v>
      </c>
      <c r="F42" s="21" t="s">
        <v>152</v>
      </c>
      <c r="G42" s="22">
        <f t="shared" si="30"/>
        <v>35000000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>
        <v>35000000</v>
      </c>
      <c r="AB42" s="23">
        <f t="shared" si="1"/>
        <v>0.12377142857142857</v>
      </c>
      <c r="AC42" s="22">
        <f t="shared" si="31"/>
        <v>4332000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>
        <f>+'[3]MAYO 2017'!$AC$873</f>
        <v>4332000</v>
      </c>
      <c r="AX42" s="23">
        <f t="shared" si="3"/>
        <v>0.87622857142857147</v>
      </c>
      <c r="AY42" s="22">
        <f t="shared" si="32"/>
        <v>30668000</v>
      </c>
      <c r="AZ42" s="22">
        <f t="shared" si="42"/>
        <v>0</v>
      </c>
      <c r="BA42" s="22">
        <f t="shared" si="42"/>
        <v>0</v>
      </c>
      <c r="BB42" s="22">
        <f t="shared" si="42"/>
        <v>0</v>
      </c>
      <c r="BC42" s="22">
        <f t="shared" si="42"/>
        <v>0</v>
      </c>
      <c r="BD42" s="22">
        <f t="shared" si="42"/>
        <v>0</v>
      </c>
      <c r="BE42" s="22">
        <f t="shared" si="42"/>
        <v>0</v>
      </c>
      <c r="BF42" s="22">
        <f t="shared" si="42"/>
        <v>0</v>
      </c>
      <c r="BG42" s="22">
        <f t="shared" si="42"/>
        <v>0</v>
      </c>
      <c r="BH42" s="22">
        <f t="shared" si="42"/>
        <v>0</v>
      </c>
      <c r="BI42" s="22">
        <f t="shared" si="42"/>
        <v>0</v>
      </c>
      <c r="BJ42" s="22">
        <f t="shared" si="42"/>
        <v>0</v>
      </c>
      <c r="BK42" s="22">
        <f t="shared" si="42"/>
        <v>0</v>
      </c>
      <c r="BL42" s="22">
        <f t="shared" si="42"/>
        <v>0</v>
      </c>
      <c r="BM42" s="22">
        <f t="shared" si="42"/>
        <v>0</v>
      </c>
      <c r="BN42" s="22">
        <f t="shared" si="42"/>
        <v>0</v>
      </c>
      <c r="BO42" s="22">
        <f t="shared" si="40"/>
        <v>0</v>
      </c>
      <c r="BP42" s="22">
        <f t="shared" si="34"/>
        <v>0</v>
      </c>
      <c r="BQ42" s="22">
        <f t="shared" si="34"/>
        <v>0</v>
      </c>
      <c r="BR42" s="22">
        <f t="shared" si="34"/>
        <v>0</v>
      </c>
      <c r="BS42" s="22">
        <f t="shared" si="34"/>
        <v>30668000</v>
      </c>
      <c r="BT42" s="23">
        <f t="shared" si="7"/>
        <v>0.12377142857142857</v>
      </c>
      <c r="BU42" s="22">
        <f t="shared" si="35"/>
        <v>4332000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>
        <f>+'[3]MAYO 2017'!$H$871</f>
        <v>4332000</v>
      </c>
      <c r="CP42" s="23">
        <f t="shared" si="9"/>
        <v>0.87622857142857147</v>
      </c>
      <c r="CQ42" s="22">
        <f t="shared" si="36"/>
        <v>30668000</v>
      </c>
      <c r="CR42" s="22">
        <f t="shared" si="39"/>
        <v>0</v>
      </c>
      <c r="CS42" s="22">
        <f t="shared" si="39"/>
        <v>0</v>
      </c>
      <c r="CT42" s="22">
        <f t="shared" si="39"/>
        <v>0</v>
      </c>
      <c r="CU42" s="22">
        <f t="shared" si="39"/>
        <v>0</v>
      </c>
      <c r="CV42" s="22">
        <f t="shared" si="39"/>
        <v>0</v>
      </c>
      <c r="CW42" s="22">
        <f t="shared" si="39"/>
        <v>0</v>
      </c>
      <c r="CX42" s="22">
        <f t="shared" si="39"/>
        <v>0</v>
      </c>
      <c r="CY42" s="22">
        <f t="shared" si="39"/>
        <v>0</v>
      </c>
      <c r="CZ42" s="22">
        <f t="shared" si="39"/>
        <v>0</v>
      </c>
      <c r="DA42" s="22">
        <f t="shared" si="39"/>
        <v>0</v>
      </c>
      <c r="DB42" s="22">
        <f t="shared" si="39"/>
        <v>0</v>
      </c>
      <c r="DC42" s="22">
        <f t="shared" si="39"/>
        <v>0</v>
      </c>
      <c r="DD42" s="22">
        <f t="shared" si="39"/>
        <v>0</v>
      </c>
      <c r="DE42" s="22">
        <f t="shared" si="39"/>
        <v>0</v>
      </c>
      <c r="DF42" s="22">
        <f t="shared" si="39"/>
        <v>0</v>
      </c>
      <c r="DG42" s="22">
        <f t="shared" si="39"/>
        <v>0</v>
      </c>
      <c r="DH42" s="22">
        <f t="shared" si="41"/>
        <v>0</v>
      </c>
      <c r="DI42" s="22">
        <f t="shared" si="38"/>
        <v>0</v>
      </c>
      <c r="DJ42" s="22">
        <f t="shared" si="38"/>
        <v>0</v>
      </c>
      <c r="DK42" s="22">
        <f t="shared" si="38"/>
        <v>30668000</v>
      </c>
      <c r="DM42" s="26">
        <f t="shared" si="27"/>
        <v>35000000</v>
      </c>
      <c r="DN42" s="26">
        <f t="shared" si="28"/>
        <v>35000000</v>
      </c>
      <c r="DO42" s="26">
        <f t="shared" si="29"/>
        <v>35000000</v>
      </c>
    </row>
    <row r="43" spans="1:120" ht="25.5" customHeight="1" x14ac:dyDescent="0.25">
      <c r="A43" s="149"/>
      <c r="B43" s="151" t="s">
        <v>153</v>
      </c>
      <c r="C43" s="18" t="s">
        <v>154</v>
      </c>
      <c r="D43" s="19" t="s">
        <v>155</v>
      </c>
      <c r="E43" s="20">
        <v>410</v>
      </c>
      <c r="F43" s="21" t="s">
        <v>102</v>
      </c>
      <c r="G43" s="22">
        <f t="shared" si="30"/>
        <v>3157557814</v>
      </c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>
        <f>2500000000+657557814</f>
        <v>3157557814</v>
      </c>
      <c r="T43" s="22"/>
      <c r="U43" s="22"/>
      <c r="V43" s="22"/>
      <c r="W43" s="22"/>
      <c r="X43" s="22"/>
      <c r="Y43" s="22"/>
      <c r="Z43" s="22"/>
      <c r="AA43" s="22"/>
      <c r="AB43" s="23">
        <f t="shared" si="1"/>
        <v>0.58613936023405466</v>
      </c>
      <c r="AC43" s="22">
        <f t="shared" si="31"/>
        <v>1850768917</v>
      </c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>
        <f>+'[5]ABRIL 2017'!$U$745</f>
        <v>1850768917</v>
      </c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0.41386063976594534</v>
      </c>
      <c r="AY43" s="22">
        <f t="shared" si="32"/>
        <v>1306788897</v>
      </c>
      <c r="AZ43" s="22">
        <f t="shared" si="42"/>
        <v>0</v>
      </c>
      <c r="BA43" s="22">
        <f t="shared" si="42"/>
        <v>0</v>
      </c>
      <c r="BB43" s="22">
        <f t="shared" si="42"/>
        <v>0</v>
      </c>
      <c r="BC43" s="22">
        <f t="shared" si="42"/>
        <v>0</v>
      </c>
      <c r="BD43" s="22">
        <f t="shared" si="42"/>
        <v>0</v>
      </c>
      <c r="BE43" s="22">
        <f t="shared" si="42"/>
        <v>0</v>
      </c>
      <c r="BF43" s="22">
        <f t="shared" si="42"/>
        <v>0</v>
      </c>
      <c r="BG43" s="22">
        <f t="shared" si="42"/>
        <v>0</v>
      </c>
      <c r="BH43" s="22">
        <f t="shared" si="42"/>
        <v>0</v>
      </c>
      <c r="BI43" s="22">
        <f t="shared" si="42"/>
        <v>0</v>
      </c>
      <c r="BJ43" s="22">
        <f t="shared" si="42"/>
        <v>0</v>
      </c>
      <c r="BK43" s="22">
        <f t="shared" si="42"/>
        <v>1306788897</v>
      </c>
      <c r="BL43" s="22">
        <f t="shared" si="42"/>
        <v>0</v>
      </c>
      <c r="BM43" s="22">
        <f t="shared" si="42"/>
        <v>0</v>
      </c>
      <c r="BN43" s="22">
        <f t="shared" si="42"/>
        <v>0</v>
      </c>
      <c r="BO43" s="22">
        <f t="shared" si="40"/>
        <v>0</v>
      </c>
      <c r="BP43" s="22">
        <f t="shared" si="34"/>
        <v>0</v>
      </c>
      <c r="BQ43" s="22">
        <f t="shared" si="34"/>
        <v>0</v>
      </c>
      <c r="BR43" s="22">
        <f t="shared" si="34"/>
        <v>0</v>
      </c>
      <c r="BS43" s="22">
        <f t="shared" si="34"/>
        <v>0</v>
      </c>
      <c r="BT43" s="23">
        <f t="shared" si="7"/>
        <v>0.30423574217412569</v>
      </c>
      <c r="BU43" s="22">
        <f t="shared" si="35"/>
        <v>960641945</v>
      </c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>
        <f>+'[3]MAYO 2017'!$H$883</f>
        <v>960641945</v>
      </c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0.69576425782587425</v>
      </c>
      <c r="CQ43" s="22">
        <f t="shared" si="36"/>
        <v>2196915869</v>
      </c>
      <c r="CR43" s="22">
        <f t="shared" si="39"/>
        <v>0</v>
      </c>
      <c r="CS43" s="22">
        <f t="shared" si="39"/>
        <v>0</v>
      </c>
      <c r="CT43" s="22">
        <f t="shared" si="39"/>
        <v>0</v>
      </c>
      <c r="CU43" s="22">
        <f t="shared" si="39"/>
        <v>0</v>
      </c>
      <c r="CV43" s="22">
        <f t="shared" si="39"/>
        <v>0</v>
      </c>
      <c r="CW43" s="22">
        <f t="shared" si="39"/>
        <v>0</v>
      </c>
      <c r="CX43" s="22">
        <f t="shared" si="39"/>
        <v>0</v>
      </c>
      <c r="CY43" s="22">
        <f t="shared" si="39"/>
        <v>0</v>
      </c>
      <c r="CZ43" s="22">
        <f t="shared" si="39"/>
        <v>0</v>
      </c>
      <c r="DA43" s="22">
        <f t="shared" si="39"/>
        <v>0</v>
      </c>
      <c r="DB43" s="22">
        <f t="shared" si="39"/>
        <v>0</v>
      </c>
      <c r="DC43" s="22">
        <f t="shared" si="39"/>
        <v>2196915869</v>
      </c>
      <c r="DD43" s="22">
        <f t="shared" si="39"/>
        <v>0</v>
      </c>
      <c r="DE43" s="22">
        <f t="shared" si="39"/>
        <v>0</v>
      </c>
      <c r="DF43" s="22">
        <f t="shared" si="39"/>
        <v>0</v>
      </c>
      <c r="DG43" s="22">
        <f t="shared" si="39"/>
        <v>0</v>
      </c>
      <c r="DH43" s="22">
        <f t="shared" si="41"/>
        <v>0</v>
      </c>
      <c r="DI43" s="22">
        <f t="shared" si="38"/>
        <v>0</v>
      </c>
      <c r="DJ43" s="22">
        <f t="shared" si="38"/>
        <v>0</v>
      </c>
      <c r="DK43" s="22">
        <f t="shared" si="38"/>
        <v>0</v>
      </c>
      <c r="DM43" s="26">
        <f t="shared" si="27"/>
        <v>3157557814</v>
      </c>
      <c r="DN43" s="26">
        <f t="shared" si="28"/>
        <v>3157557814</v>
      </c>
      <c r="DO43" s="26">
        <f t="shared" si="29"/>
        <v>3157557814</v>
      </c>
    </row>
    <row r="44" spans="1:120" ht="41.25" customHeight="1" x14ac:dyDescent="0.25">
      <c r="A44" s="149"/>
      <c r="B44" s="152"/>
      <c r="C44" s="18" t="s">
        <v>156</v>
      </c>
      <c r="D44" s="19" t="s">
        <v>157</v>
      </c>
      <c r="E44" s="20">
        <v>410</v>
      </c>
      <c r="F44" s="21" t="s">
        <v>102</v>
      </c>
      <c r="G44" s="22">
        <f t="shared" si="30"/>
        <v>162000000</v>
      </c>
      <c r="H44" s="22"/>
      <c r="I44" s="22">
        <f>50000000+25000000+7000000</f>
        <v>82000000</v>
      </c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>
        <v>80000000</v>
      </c>
      <c r="W44" s="22"/>
      <c r="X44" s="22"/>
      <c r="Y44" s="22"/>
      <c r="Z44" s="22"/>
      <c r="AA44" s="22"/>
      <c r="AB44" s="23">
        <f t="shared" si="1"/>
        <v>0.36511920987654323</v>
      </c>
      <c r="AC44" s="22">
        <f t="shared" si="31"/>
        <v>59149312</v>
      </c>
      <c r="AD44" s="22"/>
      <c r="AE44" s="22">
        <f>+'[3]MAYO 2017'!$K$1001</f>
        <v>59149312</v>
      </c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3">
        <f t="shared" si="3"/>
        <v>0.63488079012345677</v>
      </c>
      <c r="AY44" s="22">
        <f t="shared" si="32"/>
        <v>102850688</v>
      </c>
      <c r="AZ44" s="22">
        <f t="shared" si="42"/>
        <v>0</v>
      </c>
      <c r="BA44" s="22">
        <f t="shared" si="42"/>
        <v>22850688</v>
      </c>
      <c r="BB44" s="22">
        <f t="shared" si="42"/>
        <v>0</v>
      </c>
      <c r="BC44" s="22">
        <f t="shared" si="42"/>
        <v>0</v>
      </c>
      <c r="BD44" s="22">
        <f t="shared" si="42"/>
        <v>0</v>
      </c>
      <c r="BE44" s="22">
        <f t="shared" si="42"/>
        <v>0</v>
      </c>
      <c r="BF44" s="22">
        <f t="shared" si="42"/>
        <v>0</v>
      </c>
      <c r="BG44" s="22">
        <f t="shared" si="42"/>
        <v>0</v>
      </c>
      <c r="BH44" s="22">
        <f t="shared" si="42"/>
        <v>0</v>
      </c>
      <c r="BI44" s="22">
        <f t="shared" si="42"/>
        <v>0</v>
      </c>
      <c r="BJ44" s="22">
        <f t="shared" si="42"/>
        <v>0</v>
      </c>
      <c r="BK44" s="22">
        <f t="shared" si="42"/>
        <v>0</v>
      </c>
      <c r="BL44" s="22">
        <f t="shared" si="42"/>
        <v>0</v>
      </c>
      <c r="BM44" s="22">
        <f t="shared" si="42"/>
        <v>0</v>
      </c>
      <c r="BN44" s="22">
        <f t="shared" si="42"/>
        <v>80000000</v>
      </c>
      <c r="BO44" s="22">
        <f t="shared" si="40"/>
        <v>0</v>
      </c>
      <c r="BP44" s="22">
        <f t="shared" si="34"/>
        <v>0</v>
      </c>
      <c r="BQ44" s="22">
        <f t="shared" si="34"/>
        <v>0</v>
      </c>
      <c r="BR44" s="22">
        <f t="shared" si="34"/>
        <v>0</v>
      </c>
      <c r="BS44" s="22">
        <f t="shared" si="34"/>
        <v>0</v>
      </c>
      <c r="BT44" s="23">
        <f t="shared" si="7"/>
        <v>0.30652291358024691</v>
      </c>
      <c r="BU44" s="22">
        <f t="shared" si="35"/>
        <v>49656712</v>
      </c>
      <c r="BV44" s="22"/>
      <c r="BW44" s="22">
        <f>+'[3]MAYO 2017'!$H$999</f>
        <v>49656712</v>
      </c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3">
        <f t="shared" si="9"/>
        <v>0.69347708641975303</v>
      </c>
      <c r="CQ44" s="22">
        <f t="shared" si="36"/>
        <v>112343288</v>
      </c>
      <c r="CR44" s="22">
        <f t="shared" si="39"/>
        <v>0</v>
      </c>
      <c r="CS44" s="22">
        <f t="shared" si="39"/>
        <v>32343288</v>
      </c>
      <c r="CT44" s="22">
        <f t="shared" si="39"/>
        <v>0</v>
      </c>
      <c r="CU44" s="22">
        <f t="shared" si="39"/>
        <v>0</v>
      </c>
      <c r="CV44" s="22">
        <f t="shared" si="39"/>
        <v>0</v>
      </c>
      <c r="CW44" s="22">
        <f t="shared" si="39"/>
        <v>0</v>
      </c>
      <c r="CX44" s="22">
        <f t="shared" si="39"/>
        <v>0</v>
      </c>
      <c r="CY44" s="22">
        <f t="shared" si="39"/>
        <v>0</v>
      </c>
      <c r="CZ44" s="22">
        <f t="shared" si="39"/>
        <v>0</v>
      </c>
      <c r="DA44" s="22">
        <f t="shared" si="39"/>
        <v>0</v>
      </c>
      <c r="DB44" s="22">
        <f t="shared" si="39"/>
        <v>0</v>
      </c>
      <c r="DC44" s="22">
        <f t="shared" si="39"/>
        <v>0</v>
      </c>
      <c r="DD44" s="22">
        <f t="shared" si="39"/>
        <v>0</v>
      </c>
      <c r="DE44" s="22">
        <f t="shared" si="39"/>
        <v>0</v>
      </c>
      <c r="DF44" s="22">
        <f t="shared" si="39"/>
        <v>80000000</v>
      </c>
      <c r="DG44" s="22">
        <f t="shared" si="39"/>
        <v>0</v>
      </c>
      <c r="DH44" s="22">
        <f t="shared" si="41"/>
        <v>0</v>
      </c>
      <c r="DI44" s="22">
        <f t="shared" si="38"/>
        <v>0</v>
      </c>
      <c r="DJ44" s="22">
        <f t="shared" si="38"/>
        <v>0</v>
      </c>
      <c r="DK44" s="22">
        <f t="shared" si="38"/>
        <v>0</v>
      </c>
      <c r="DM44" s="26">
        <f t="shared" si="27"/>
        <v>162000000</v>
      </c>
      <c r="DN44" s="26">
        <f t="shared" si="28"/>
        <v>162000000</v>
      </c>
      <c r="DO44" s="26">
        <f t="shared" si="29"/>
        <v>162000000</v>
      </c>
    </row>
    <row r="45" spans="1:120" ht="36" customHeight="1" x14ac:dyDescent="0.25">
      <c r="A45" s="149"/>
      <c r="B45" s="151" t="s">
        <v>158</v>
      </c>
      <c r="C45" s="18" t="s">
        <v>159</v>
      </c>
      <c r="D45" s="19" t="s">
        <v>160</v>
      </c>
      <c r="E45" s="20">
        <v>410</v>
      </c>
      <c r="F45" s="21" t="s">
        <v>102</v>
      </c>
      <c r="G45" s="22">
        <f t="shared" si="30"/>
        <v>80000000</v>
      </c>
      <c r="H45" s="48"/>
      <c r="I45" s="22">
        <v>50000000</v>
      </c>
      <c r="J45" s="22"/>
      <c r="K45" s="48"/>
      <c r="L45" s="48"/>
      <c r="M45" s="33"/>
      <c r="N45" s="33"/>
      <c r="O45" s="33"/>
      <c r="P45" s="33"/>
      <c r="Q45" s="22"/>
      <c r="R45" s="22"/>
      <c r="S45" s="22"/>
      <c r="T45" s="22"/>
      <c r="U45" s="22"/>
      <c r="V45" s="22">
        <v>30000000</v>
      </c>
      <c r="W45" s="22"/>
      <c r="X45" s="22"/>
      <c r="Y45" s="22"/>
      <c r="Z45" s="22"/>
      <c r="AA45" s="22"/>
      <c r="AB45" s="23">
        <f t="shared" si="1"/>
        <v>0.6563444625</v>
      </c>
      <c r="AC45" s="22">
        <f t="shared" si="31"/>
        <v>52507557</v>
      </c>
      <c r="AD45" s="22"/>
      <c r="AE45" s="22">
        <f>+'[3]MAYO 2017'!$K$1013</f>
        <v>48507557</v>
      </c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>
        <f>+'[3]MAYO 2017'!$X$1013</f>
        <v>4000000</v>
      </c>
      <c r="AS45" s="22"/>
      <c r="AT45" s="22"/>
      <c r="AU45" s="22"/>
      <c r="AV45" s="22"/>
      <c r="AW45" s="22"/>
      <c r="AX45" s="23">
        <f t="shared" si="3"/>
        <v>0.3436555375</v>
      </c>
      <c r="AY45" s="22">
        <f t="shared" si="32"/>
        <v>27492443</v>
      </c>
      <c r="AZ45" s="22">
        <f t="shared" si="42"/>
        <v>0</v>
      </c>
      <c r="BA45" s="22">
        <f t="shared" si="42"/>
        <v>1492443</v>
      </c>
      <c r="BB45" s="22">
        <f t="shared" si="42"/>
        <v>0</v>
      </c>
      <c r="BC45" s="22">
        <f t="shared" si="42"/>
        <v>0</v>
      </c>
      <c r="BD45" s="22">
        <f t="shared" si="42"/>
        <v>0</v>
      </c>
      <c r="BE45" s="22">
        <f t="shared" si="42"/>
        <v>0</v>
      </c>
      <c r="BF45" s="22">
        <f t="shared" si="42"/>
        <v>0</v>
      </c>
      <c r="BG45" s="22">
        <f t="shared" si="42"/>
        <v>0</v>
      </c>
      <c r="BH45" s="22">
        <f t="shared" si="42"/>
        <v>0</v>
      </c>
      <c r="BI45" s="22">
        <f t="shared" si="42"/>
        <v>0</v>
      </c>
      <c r="BJ45" s="22">
        <f t="shared" si="42"/>
        <v>0</v>
      </c>
      <c r="BK45" s="22">
        <f t="shared" si="42"/>
        <v>0</v>
      </c>
      <c r="BL45" s="22">
        <f t="shared" si="42"/>
        <v>0</v>
      </c>
      <c r="BM45" s="22">
        <f t="shared" si="42"/>
        <v>0</v>
      </c>
      <c r="BN45" s="22">
        <f t="shared" si="42"/>
        <v>26000000</v>
      </c>
      <c r="BO45" s="22">
        <f t="shared" si="40"/>
        <v>0</v>
      </c>
      <c r="BP45" s="22">
        <f t="shared" si="34"/>
        <v>0</v>
      </c>
      <c r="BQ45" s="22">
        <f t="shared" si="34"/>
        <v>0</v>
      </c>
      <c r="BR45" s="22">
        <f t="shared" si="34"/>
        <v>0</v>
      </c>
      <c r="BS45" s="22">
        <f t="shared" si="34"/>
        <v>0</v>
      </c>
      <c r="BT45" s="23">
        <f t="shared" si="7"/>
        <v>0.60634418749999996</v>
      </c>
      <c r="BU45" s="22">
        <f t="shared" si="35"/>
        <v>48507535</v>
      </c>
      <c r="BV45" s="22"/>
      <c r="BW45" s="22">
        <f>+'[3]MAYO 2017'!$H$1011</f>
        <v>48507535</v>
      </c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0.39365581250000004</v>
      </c>
      <c r="CQ45" s="22">
        <f t="shared" si="36"/>
        <v>31492465</v>
      </c>
      <c r="CR45" s="22">
        <f t="shared" si="39"/>
        <v>0</v>
      </c>
      <c r="CS45" s="22">
        <f t="shared" si="39"/>
        <v>1492465</v>
      </c>
      <c r="CT45" s="22">
        <f t="shared" si="39"/>
        <v>0</v>
      </c>
      <c r="CU45" s="22">
        <f t="shared" si="39"/>
        <v>0</v>
      </c>
      <c r="CV45" s="22">
        <f t="shared" si="39"/>
        <v>0</v>
      </c>
      <c r="CW45" s="22">
        <f t="shared" si="39"/>
        <v>0</v>
      </c>
      <c r="CX45" s="22">
        <f t="shared" si="39"/>
        <v>0</v>
      </c>
      <c r="CY45" s="22">
        <f t="shared" si="39"/>
        <v>0</v>
      </c>
      <c r="CZ45" s="22">
        <f t="shared" si="39"/>
        <v>0</v>
      </c>
      <c r="DA45" s="22">
        <f t="shared" si="39"/>
        <v>0</v>
      </c>
      <c r="DB45" s="22">
        <f t="shared" si="39"/>
        <v>0</v>
      </c>
      <c r="DC45" s="22">
        <f t="shared" si="39"/>
        <v>0</v>
      </c>
      <c r="DD45" s="22">
        <f t="shared" si="39"/>
        <v>0</v>
      </c>
      <c r="DE45" s="22">
        <f t="shared" si="39"/>
        <v>0</v>
      </c>
      <c r="DF45" s="22">
        <f t="shared" si="39"/>
        <v>30000000</v>
      </c>
      <c r="DG45" s="22">
        <f t="shared" si="39"/>
        <v>0</v>
      </c>
      <c r="DH45" s="22">
        <f t="shared" si="41"/>
        <v>0</v>
      </c>
      <c r="DI45" s="22">
        <f t="shared" si="38"/>
        <v>0</v>
      </c>
      <c r="DJ45" s="22">
        <f t="shared" si="38"/>
        <v>0</v>
      </c>
      <c r="DK45" s="22">
        <f t="shared" si="38"/>
        <v>0</v>
      </c>
      <c r="DL45" s="46"/>
      <c r="DM45" s="26">
        <f t="shared" si="27"/>
        <v>80000000</v>
      </c>
      <c r="DN45" s="26">
        <f t="shared" si="28"/>
        <v>80000000</v>
      </c>
      <c r="DO45" s="26">
        <f t="shared" si="29"/>
        <v>80000000</v>
      </c>
    </row>
    <row r="46" spans="1:120" ht="33.75" customHeight="1" x14ac:dyDescent="0.25">
      <c r="A46" s="149"/>
      <c r="B46" s="153"/>
      <c r="C46" s="18" t="s">
        <v>161</v>
      </c>
      <c r="D46" s="19" t="s">
        <v>162</v>
      </c>
      <c r="E46" s="20">
        <v>410</v>
      </c>
      <c r="F46" s="21" t="s">
        <v>146</v>
      </c>
      <c r="G46" s="22">
        <f t="shared" si="30"/>
        <v>50000000</v>
      </c>
      <c r="H46" s="48"/>
      <c r="I46" s="22"/>
      <c r="J46" s="22">
        <v>50000000</v>
      </c>
      <c r="K46" s="48"/>
      <c r="L46" s="48"/>
      <c r="M46" s="33"/>
      <c r="N46" s="33"/>
      <c r="O46" s="33"/>
      <c r="P46" s="33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>
        <f>5000000-5000000</f>
        <v>0</v>
      </c>
      <c r="AB46" s="23">
        <f t="shared" si="1"/>
        <v>0.74999994000000003</v>
      </c>
      <c r="AC46" s="22">
        <f t="shared" si="31"/>
        <v>37499997</v>
      </c>
      <c r="AD46" s="22"/>
      <c r="AE46" s="22"/>
      <c r="AF46" s="22">
        <f>+'[3]MAYO 2017'!$L$1040</f>
        <v>37499997</v>
      </c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3">
        <f t="shared" si="3"/>
        <v>0.25000005999999997</v>
      </c>
      <c r="AY46" s="22">
        <f t="shared" si="32"/>
        <v>12500003</v>
      </c>
      <c r="AZ46" s="22">
        <f t="shared" si="42"/>
        <v>0</v>
      </c>
      <c r="BA46" s="22">
        <f t="shared" si="42"/>
        <v>0</v>
      </c>
      <c r="BB46" s="22">
        <f t="shared" si="42"/>
        <v>12500003</v>
      </c>
      <c r="BC46" s="22">
        <f t="shared" si="42"/>
        <v>0</v>
      </c>
      <c r="BD46" s="22">
        <f t="shared" si="42"/>
        <v>0</v>
      </c>
      <c r="BE46" s="22">
        <f t="shared" si="42"/>
        <v>0</v>
      </c>
      <c r="BF46" s="22">
        <f t="shared" si="42"/>
        <v>0</v>
      </c>
      <c r="BG46" s="22">
        <f t="shared" si="42"/>
        <v>0</v>
      </c>
      <c r="BH46" s="22">
        <f t="shared" si="42"/>
        <v>0</v>
      </c>
      <c r="BI46" s="22">
        <f t="shared" si="42"/>
        <v>0</v>
      </c>
      <c r="BJ46" s="22">
        <f t="shared" si="42"/>
        <v>0</v>
      </c>
      <c r="BK46" s="22">
        <f t="shared" si="42"/>
        <v>0</v>
      </c>
      <c r="BL46" s="22">
        <f t="shared" si="42"/>
        <v>0</v>
      </c>
      <c r="BM46" s="22">
        <f t="shared" si="42"/>
        <v>0</v>
      </c>
      <c r="BN46" s="22">
        <f t="shared" si="42"/>
        <v>0</v>
      </c>
      <c r="BO46" s="22">
        <f t="shared" si="40"/>
        <v>0</v>
      </c>
      <c r="BP46" s="22">
        <f t="shared" si="34"/>
        <v>0</v>
      </c>
      <c r="BQ46" s="22">
        <f t="shared" si="34"/>
        <v>0</v>
      </c>
      <c r="BR46" s="22">
        <f t="shared" si="34"/>
        <v>0</v>
      </c>
      <c r="BS46" s="22">
        <f t="shared" si="34"/>
        <v>0</v>
      </c>
      <c r="BT46" s="23">
        <f t="shared" si="7"/>
        <v>0.74999994000000003</v>
      </c>
      <c r="BU46" s="22">
        <f t="shared" si="35"/>
        <v>37499997</v>
      </c>
      <c r="BV46" s="22"/>
      <c r="BW46" s="22"/>
      <c r="BX46" s="22">
        <f>+'[3]MAYO 2017'!$H$1038</f>
        <v>37499997</v>
      </c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0.25000005999999997</v>
      </c>
      <c r="CQ46" s="22">
        <f t="shared" si="36"/>
        <v>12500003</v>
      </c>
      <c r="CR46" s="22">
        <f t="shared" si="39"/>
        <v>0</v>
      </c>
      <c r="CS46" s="22">
        <f t="shared" si="39"/>
        <v>0</v>
      </c>
      <c r="CT46" s="22">
        <f t="shared" si="39"/>
        <v>12500003</v>
      </c>
      <c r="CU46" s="22">
        <f t="shared" si="39"/>
        <v>0</v>
      </c>
      <c r="CV46" s="22">
        <f t="shared" si="39"/>
        <v>0</v>
      </c>
      <c r="CW46" s="22">
        <f t="shared" si="39"/>
        <v>0</v>
      </c>
      <c r="CX46" s="22">
        <f t="shared" si="39"/>
        <v>0</v>
      </c>
      <c r="CY46" s="22">
        <f t="shared" si="39"/>
        <v>0</v>
      </c>
      <c r="CZ46" s="22">
        <f t="shared" si="39"/>
        <v>0</v>
      </c>
      <c r="DA46" s="22">
        <f t="shared" si="39"/>
        <v>0</v>
      </c>
      <c r="DB46" s="22">
        <f t="shared" si="39"/>
        <v>0</v>
      </c>
      <c r="DC46" s="22">
        <f t="shared" si="39"/>
        <v>0</v>
      </c>
      <c r="DD46" s="22">
        <f t="shared" si="39"/>
        <v>0</v>
      </c>
      <c r="DE46" s="22">
        <f t="shared" si="39"/>
        <v>0</v>
      </c>
      <c r="DF46" s="22">
        <f t="shared" si="39"/>
        <v>0</v>
      </c>
      <c r="DG46" s="22">
        <f t="shared" si="39"/>
        <v>0</v>
      </c>
      <c r="DH46" s="22">
        <f t="shared" si="41"/>
        <v>0</v>
      </c>
      <c r="DI46" s="22">
        <f t="shared" si="38"/>
        <v>0</v>
      </c>
      <c r="DJ46" s="22">
        <f t="shared" si="38"/>
        <v>0</v>
      </c>
      <c r="DK46" s="22">
        <f t="shared" si="38"/>
        <v>0</v>
      </c>
      <c r="DL46" s="46"/>
      <c r="DM46" s="26">
        <f t="shared" si="27"/>
        <v>50000000</v>
      </c>
      <c r="DN46" s="26">
        <f t="shared" si="28"/>
        <v>50000000</v>
      </c>
      <c r="DO46" s="26">
        <f t="shared" si="29"/>
        <v>50000000</v>
      </c>
    </row>
    <row r="47" spans="1:120" ht="51.75" customHeight="1" x14ac:dyDescent="0.25">
      <c r="A47" s="149"/>
      <c r="B47" s="151" t="s">
        <v>163</v>
      </c>
      <c r="C47" s="18" t="s">
        <v>164</v>
      </c>
      <c r="D47" s="19" t="s">
        <v>165</v>
      </c>
      <c r="E47" s="20">
        <v>410</v>
      </c>
      <c r="F47" s="21" t="s">
        <v>166</v>
      </c>
      <c r="G47" s="22">
        <f t="shared" si="30"/>
        <v>40000000</v>
      </c>
      <c r="H47" s="33"/>
      <c r="I47" s="22"/>
      <c r="J47" s="22">
        <v>20000000</v>
      </c>
      <c r="K47" s="22"/>
      <c r="L47" s="33"/>
      <c r="M47" s="33"/>
      <c r="N47" s="33"/>
      <c r="O47" s="33"/>
      <c r="P47" s="33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>
        <v>20000000</v>
      </c>
      <c r="AB47" s="23">
        <f t="shared" si="1"/>
        <v>0.36249999999999999</v>
      </c>
      <c r="AC47" s="22">
        <f t="shared" si="31"/>
        <v>14500000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>
        <f>+'[2]FEBRERO 2017'!$AC$752</f>
        <v>14500000</v>
      </c>
      <c r="AX47" s="23">
        <f t="shared" si="3"/>
        <v>0.63749999999999996</v>
      </c>
      <c r="AY47" s="22">
        <f t="shared" si="32"/>
        <v>25500000</v>
      </c>
      <c r="AZ47" s="22">
        <f t="shared" si="42"/>
        <v>0</v>
      </c>
      <c r="BA47" s="22">
        <f t="shared" si="42"/>
        <v>0</v>
      </c>
      <c r="BB47" s="22">
        <f t="shared" si="42"/>
        <v>20000000</v>
      </c>
      <c r="BC47" s="22">
        <f t="shared" si="42"/>
        <v>0</v>
      </c>
      <c r="BD47" s="22">
        <f t="shared" si="42"/>
        <v>0</v>
      </c>
      <c r="BE47" s="22">
        <f t="shared" si="42"/>
        <v>0</v>
      </c>
      <c r="BF47" s="22">
        <f t="shared" si="42"/>
        <v>0</v>
      </c>
      <c r="BG47" s="22">
        <f t="shared" si="42"/>
        <v>0</v>
      </c>
      <c r="BH47" s="22">
        <f t="shared" si="42"/>
        <v>0</v>
      </c>
      <c r="BI47" s="22">
        <f t="shared" si="42"/>
        <v>0</v>
      </c>
      <c r="BJ47" s="22">
        <f t="shared" si="42"/>
        <v>0</v>
      </c>
      <c r="BK47" s="22">
        <f t="shared" si="42"/>
        <v>0</v>
      </c>
      <c r="BL47" s="22">
        <f t="shared" si="42"/>
        <v>0</v>
      </c>
      <c r="BM47" s="22">
        <f t="shared" si="42"/>
        <v>0</v>
      </c>
      <c r="BN47" s="22">
        <f t="shared" si="42"/>
        <v>0</v>
      </c>
      <c r="BO47" s="22">
        <f t="shared" si="40"/>
        <v>0</v>
      </c>
      <c r="BP47" s="22">
        <f t="shared" si="34"/>
        <v>0</v>
      </c>
      <c r="BQ47" s="22">
        <f t="shared" si="34"/>
        <v>0</v>
      </c>
      <c r="BR47" s="22">
        <f t="shared" si="34"/>
        <v>0</v>
      </c>
      <c r="BS47" s="22">
        <f t="shared" si="34"/>
        <v>5500000</v>
      </c>
      <c r="BT47" s="23">
        <f t="shared" si="7"/>
        <v>0.25666665</v>
      </c>
      <c r="BU47" s="22">
        <f t="shared" si="35"/>
        <v>10266666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>
        <f>+'[5]ABRIL 2017'!$H$884</f>
        <v>10266666</v>
      </c>
      <c r="CP47" s="23">
        <f t="shared" si="9"/>
        <v>0.74333335</v>
      </c>
      <c r="CQ47" s="22">
        <f t="shared" si="36"/>
        <v>29733334</v>
      </c>
      <c r="CR47" s="22">
        <f t="shared" si="39"/>
        <v>0</v>
      </c>
      <c r="CS47" s="22">
        <f t="shared" si="39"/>
        <v>0</v>
      </c>
      <c r="CT47" s="22">
        <f t="shared" si="39"/>
        <v>20000000</v>
      </c>
      <c r="CU47" s="22">
        <f t="shared" si="39"/>
        <v>0</v>
      </c>
      <c r="CV47" s="22">
        <f t="shared" si="39"/>
        <v>0</v>
      </c>
      <c r="CW47" s="22">
        <f t="shared" si="39"/>
        <v>0</v>
      </c>
      <c r="CX47" s="22">
        <f t="shared" si="39"/>
        <v>0</v>
      </c>
      <c r="CY47" s="22">
        <f t="shared" si="39"/>
        <v>0</v>
      </c>
      <c r="CZ47" s="22">
        <f t="shared" si="39"/>
        <v>0</v>
      </c>
      <c r="DA47" s="22">
        <f t="shared" si="39"/>
        <v>0</v>
      </c>
      <c r="DB47" s="22">
        <f t="shared" si="39"/>
        <v>0</v>
      </c>
      <c r="DC47" s="22">
        <f t="shared" si="39"/>
        <v>0</v>
      </c>
      <c r="DD47" s="22">
        <f t="shared" si="39"/>
        <v>0</v>
      </c>
      <c r="DE47" s="22">
        <f t="shared" si="39"/>
        <v>0</v>
      </c>
      <c r="DF47" s="22">
        <f t="shared" si="39"/>
        <v>0</v>
      </c>
      <c r="DG47" s="22">
        <f t="shared" si="39"/>
        <v>0</v>
      </c>
      <c r="DH47" s="22">
        <f t="shared" si="41"/>
        <v>0</v>
      </c>
      <c r="DI47" s="22">
        <f t="shared" si="38"/>
        <v>0</v>
      </c>
      <c r="DJ47" s="22">
        <f t="shared" si="38"/>
        <v>0</v>
      </c>
      <c r="DK47" s="22">
        <f t="shared" si="38"/>
        <v>9733334</v>
      </c>
      <c r="DM47" s="26">
        <f t="shared" si="27"/>
        <v>40000000</v>
      </c>
      <c r="DN47" s="26">
        <f t="shared" si="28"/>
        <v>40000000</v>
      </c>
      <c r="DO47" s="26">
        <f t="shared" si="29"/>
        <v>40000000</v>
      </c>
    </row>
    <row r="48" spans="1:120" ht="34.5" customHeight="1" x14ac:dyDescent="0.25">
      <c r="A48" s="149"/>
      <c r="B48" s="152"/>
      <c r="C48" s="18" t="s">
        <v>167</v>
      </c>
      <c r="D48" s="19" t="s">
        <v>168</v>
      </c>
      <c r="E48" s="20">
        <v>410</v>
      </c>
      <c r="F48" s="21" t="s">
        <v>102</v>
      </c>
      <c r="G48" s="22">
        <f t="shared" si="30"/>
        <v>10000000</v>
      </c>
      <c r="H48" s="33"/>
      <c r="I48" s="22"/>
      <c r="J48" s="22">
        <v>10000000</v>
      </c>
      <c r="K48" s="22"/>
      <c r="L48" s="33"/>
      <c r="M48" s="33"/>
      <c r="N48" s="33"/>
      <c r="O48" s="33"/>
      <c r="P48" s="33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3">
        <f t="shared" si="1"/>
        <v>0.80938730000000003</v>
      </c>
      <c r="AC48" s="22">
        <f t="shared" si="31"/>
        <v>8093873</v>
      </c>
      <c r="AD48" s="22"/>
      <c r="AE48" s="22"/>
      <c r="AF48" s="22">
        <f>+'[5]ABRIL 2017'!$L$894</f>
        <v>8093873</v>
      </c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0.19061269999999997</v>
      </c>
      <c r="AY48" s="22">
        <f t="shared" si="32"/>
        <v>1906127</v>
      </c>
      <c r="AZ48" s="22">
        <f t="shared" si="42"/>
        <v>0</v>
      </c>
      <c r="BA48" s="22">
        <f t="shared" si="42"/>
        <v>0</v>
      </c>
      <c r="BB48" s="22">
        <f t="shared" si="42"/>
        <v>1906127</v>
      </c>
      <c r="BC48" s="22">
        <f t="shared" si="42"/>
        <v>0</v>
      </c>
      <c r="BD48" s="22">
        <f t="shared" si="42"/>
        <v>0</v>
      </c>
      <c r="BE48" s="22">
        <f t="shared" si="42"/>
        <v>0</v>
      </c>
      <c r="BF48" s="22">
        <f t="shared" si="42"/>
        <v>0</v>
      </c>
      <c r="BG48" s="22">
        <f t="shared" si="42"/>
        <v>0</v>
      </c>
      <c r="BH48" s="22">
        <f t="shared" si="42"/>
        <v>0</v>
      </c>
      <c r="BI48" s="22">
        <f t="shared" si="42"/>
        <v>0</v>
      </c>
      <c r="BJ48" s="22">
        <f t="shared" si="42"/>
        <v>0</v>
      </c>
      <c r="BK48" s="22">
        <f t="shared" si="42"/>
        <v>0</v>
      </c>
      <c r="BL48" s="22">
        <f t="shared" si="42"/>
        <v>0</v>
      </c>
      <c r="BM48" s="22">
        <f t="shared" si="42"/>
        <v>0</v>
      </c>
      <c r="BN48" s="22">
        <f t="shared" si="42"/>
        <v>0</v>
      </c>
      <c r="BO48" s="22">
        <f t="shared" si="40"/>
        <v>0</v>
      </c>
      <c r="BP48" s="22">
        <f t="shared" si="34"/>
        <v>0</v>
      </c>
      <c r="BQ48" s="22">
        <f t="shared" si="34"/>
        <v>0</v>
      </c>
      <c r="BR48" s="22">
        <f t="shared" si="34"/>
        <v>0</v>
      </c>
      <c r="BS48" s="22">
        <f t="shared" si="34"/>
        <v>0</v>
      </c>
      <c r="BT48" s="23">
        <f t="shared" si="7"/>
        <v>0.80938730000000003</v>
      </c>
      <c r="BU48" s="22">
        <f t="shared" si="35"/>
        <v>8093873</v>
      </c>
      <c r="BV48" s="22"/>
      <c r="BW48" s="22"/>
      <c r="BX48" s="22">
        <f>+'[5]ABRIL 2017'!$H$892</f>
        <v>8093873</v>
      </c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0.19061269999999997</v>
      </c>
      <c r="CQ48" s="22">
        <f t="shared" si="36"/>
        <v>1906127</v>
      </c>
      <c r="CR48" s="22">
        <f t="shared" si="39"/>
        <v>0</v>
      </c>
      <c r="CS48" s="22">
        <f t="shared" si="39"/>
        <v>0</v>
      </c>
      <c r="CT48" s="22">
        <f t="shared" si="39"/>
        <v>1906127</v>
      </c>
      <c r="CU48" s="22">
        <f t="shared" si="39"/>
        <v>0</v>
      </c>
      <c r="CV48" s="22">
        <f t="shared" si="39"/>
        <v>0</v>
      </c>
      <c r="CW48" s="22">
        <f t="shared" si="39"/>
        <v>0</v>
      </c>
      <c r="CX48" s="22">
        <f t="shared" si="39"/>
        <v>0</v>
      </c>
      <c r="CY48" s="22">
        <f t="shared" si="39"/>
        <v>0</v>
      </c>
      <c r="CZ48" s="22">
        <f t="shared" si="39"/>
        <v>0</v>
      </c>
      <c r="DA48" s="22">
        <f t="shared" si="39"/>
        <v>0</v>
      </c>
      <c r="DB48" s="22">
        <f t="shared" si="39"/>
        <v>0</v>
      </c>
      <c r="DC48" s="22">
        <f t="shared" si="39"/>
        <v>0</v>
      </c>
      <c r="DD48" s="22">
        <f t="shared" si="39"/>
        <v>0</v>
      </c>
      <c r="DE48" s="22">
        <f t="shared" si="39"/>
        <v>0</v>
      </c>
      <c r="DF48" s="22">
        <f t="shared" si="39"/>
        <v>0</v>
      </c>
      <c r="DG48" s="22">
        <f t="shared" si="39"/>
        <v>0</v>
      </c>
      <c r="DH48" s="22">
        <f t="shared" si="41"/>
        <v>0</v>
      </c>
      <c r="DI48" s="22">
        <f t="shared" si="38"/>
        <v>0</v>
      </c>
      <c r="DJ48" s="22">
        <f t="shared" si="38"/>
        <v>0</v>
      </c>
      <c r="DK48" s="22">
        <f t="shared" si="38"/>
        <v>0</v>
      </c>
      <c r="DM48" s="26">
        <f t="shared" si="27"/>
        <v>10000000</v>
      </c>
      <c r="DN48" s="26">
        <f t="shared" si="28"/>
        <v>10000000</v>
      </c>
      <c r="DO48" s="26">
        <f t="shared" si="29"/>
        <v>10000000</v>
      </c>
    </row>
    <row r="49" spans="1:119" ht="35.25" customHeight="1" x14ac:dyDescent="0.25">
      <c r="A49" s="149"/>
      <c r="B49" s="152"/>
      <c r="C49" s="18" t="s">
        <v>169</v>
      </c>
      <c r="D49" s="19" t="s">
        <v>170</v>
      </c>
      <c r="E49" s="20">
        <v>410</v>
      </c>
      <c r="F49" s="21" t="s">
        <v>102</v>
      </c>
      <c r="G49" s="22">
        <f t="shared" si="30"/>
        <v>130000000</v>
      </c>
      <c r="H49" s="33"/>
      <c r="I49" s="22"/>
      <c r="J49" s="22">
        <v>70000000</v>
      </c>
      <c r="K49" s="22">
        <f>60000000</f>
        <v>60000000</v>
      </c>
      <c r="L49" s="33"/>
      <c r="M49" s="33"/>
      <c r="N49" s="33"/>
      <c r="O49" s="33"/>
      <c r="P49" s="33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3">
        <f t="shared" si="1"/>
        <v>0.68061465384615383</v>
      </c>
      <c r="AC49" s="22">
        <f t="shared" si="31"/>
        <v>88479905</v>
      </c>
      <c r="AD49" s="22"/>
      <c r="AE49" s="22"/>
      <c r="AF49" s="22">
        <v>70000000</v>
      </c>
      <c r="AG49" s="22">
        <v>18479905</v>
      </c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3">
        <f t="shared" si="3"/>
        <v>0.31938534615384617</v>
      </c>
      <c r="AY49" s="22">
        <f t="shared" si="32"/>
        <v>41520095</v>
      </c>
      <c r="AZ49" s="22">
        <f t="shared" si="42"/>
        <v>0</v>
      </c>
      <c r="BA49" s="22">
        <f t="shared" si="42"/>
        <v>0</v>
      </c>
      <c r="BB49" s="22">
        <f t="shared" si="42"/>
        <v>0</v>
      </c>
      <c r="BC49" s="22">
        <f t="shared" si="42"/>
        <v>41520095</v>
      </c>
      <c r="BD49" s="22">
        <f t="shared" si="42"/>
        <v>0</v>
      </c>
      <c r="BE49" s="22">
        <f t="shared" si="42"/>
        <v>0</v>
      </c>
      <c r="BF49" s="22">
        <f t="shared" si="42"/>
        <v>0</v>
      </c>
      <c r="BG49" s="22">
        <f t="shared" si="42"/>
        <v>0</v>
      </c>
      <c r="BH49" s="22">
        <f t="shared" si="42"/>
        <v>0</v>
      </c>
      <c r="BI49" s="22">
        <f t="shared" si="42"/>
        <v>0</v>
      </c>
      <c r="BJ49" s="22">
        <f t="shared" si="42"/>
        <v>0</v>
      </c>
      <c r="BK49" s="22">
        <f t="shared" si="42"/>
        <v>0</v>
      </c>
      <c r="BL49" s="22">
        <f t="shared" si="42"/>
        <v>0</v>
      </c>
      <c r="BM49" s="22">
        <f t="shared" si="42"/>
        <v>0</v>
      </c>
      <c r="BN49" s="22">
        <f t="shared" si="42"/>
        <v>0</v>
      </c>
      <c r="BO49" s="22">
        <f t="shared" si="40"/>
        <v>0</v>
      </c>
      <c r="BP49" s="22">
        <f t="shared" si="34"/>
        <v>0</v>
      </c>
      <c r="BQ49" s="22">
        <f t="shared" si="34"/>
        <v>0</v>
      </c>
      <c r="BR49" s="22">
        <f t="shared" si="34"/>
        <v>0</v>
      </c>
      <c r="BS49" s="22">
        <f t="shared" si="34"/>
        <v>0</v>
      </c>
      <c r="BT49" s="23">
        <f t="shared" si="7"/>
        <v>0.66313709230769236</v>
      </c>
      <c r="BU49" s="22">
        <f t="shared" si="35"/>
        <v>86207822</v>
      </c>
      <c r="BV49" s="22"/>
      <c r="BW49" s="22"/>
      <c r="BX49" s="22">
        <v>70000000</v>
      </c>
      <c r="BY49" s="22">
        <v>16207822</v>
      </c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3">
        <f t="shared" si="9"/>
        <v>0.33686290769230764</v>
      </c>
      <c r="CQ49" s="22">
        <f t="shared" si="36"/>
        <v>43792178</v>
      </c>
      <c r="CR49" s="22">
        <f t="shared" si="39"/>
        <v>0</v>
      </c>
      <c r="CS49" s="22">
        <f t="shared" si="39"/>
        <v>0</v>
      </c>
      <c r="CT49" s="22">
        <f t="shared" si="39"/>
        <v>0</v>
      </c>
      <c r="CU49" s="22">
        <f t="shared" si="39"/>
        <v>43792178</v>
      </c>
      <c r="CV49" s="22">
        <f t="shared" si="39"/>
        <v>0</v>
      </c>
      <c r="CW49" s="22">
        <f t="shared" si="39"/>
        <v>0</v>
      </c>
      <c r="CX49" s="22">
        <f t="shared" si="39"/>
        <v>0</v>
      </c>
      <c r="CY49" s="22">
        <f t="shared" si="39"/>
        <v>0</v>
      </c>
      <c r="CZ49" s="22">
        <f t="shared" si="39"/>
        <v>0</v>
      </c>
      <c r="DA49" s="22">
        <f t="shared" si="39"/>
        <v>0</v>
      </c>
      <c r="DB49" s="22">
        <f t="shared" si="39"/>
        <v>0</v>
      </c>
      <c r="DC49" s="22">
        <f t="shared" si="39"/>
        <v>0</v>
      </c>
      <c r="DD49" s="22">
        <f t="shared" si="39"/>
        <v>0</v>
      </c>
      <c r="DE49" s="22">
        <f t="shared" si="39"/>
        <v>0</v>
      </c>
      <c r="DF49" s="22">
        <f t="shared" si="39"/>
        <v>0</v>
      </c>
      <c r="DG49" s="22">
        <f t="shared" si="39"/>
        <v>0</v>
      </c>
      <c r="DH49" s="22">
        <f t="shared" si="41"/>
        <v>0</v>
      </c>
      <c r="DI49" s="22">
        <f t="shared" si="38"/>
        <v>0</v>
      </c>
      <c r="DJ49" s="22">
        <f t="shared" si="38"/>
        <v>0</v>
      </c>
      <c r="DK49" s="22">
        <f t="shared" si="38"/>
        <v>0</v>
      </c>
      <c r="DM49" s="26">
        <f t="shared" si="27"/>
        <v>130000000</v>
      </c>
      <c r="DN49" s="26">
        <f t="shared" si="28"/>
        <v>130000000</v>
      </c>
      <c r="DO49" s="26">
        <f t="shared" si="29"/>
        <v>130000000</v>
      </c>
    </row>
    <row r="50" spans="1:119" ht="23.25" customHeight="1" x14ac:dyDescent="0.25">
      <c r="A50" s="149"/>
      <c r="B50" s="152"/>
      <c r="C50" s="18" t="s">
        <v>171</v>
      </c>
      <c r="D50" s="19" t="s">
        <v>172</v>
      </c>
      <c r="E50" s="20">
        <v>410</v>
      </c>
      <c r="F50" s="21" t="s">
        <v>102</v>
      </c>
      <c r="G50" s="22">
        <f t="shared" si="30"/>
        <v>25000000</v>
      </c>
      <c r="H50" s="33"/>
      <c r="I50" s="22">
        <v>25000000</v>
      </c>
      <c r="J50" s="33"/>
      <c r="K50" s="33"/>
      <c r="L50" s="33"/>
      <c r="M50" s="33"/>
      <c r="N50" s="33"/>
      <c r="O50" s="33"/>
      <c r="P50" s="3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3">
        <f t="shared" si="1"/>
        <v>9.9142999999999995E-2</v>
      </c>
      <c r="AC50" s="22">
        <f t="shared" si="31"/>
        <v>2478575</v>
      </c>
      <c r="AD50" s="22"/>
      <c r="AE50" s="22">
        <f>+'[4]FEBRERO 2017'!$K$663</f>
        <v>2478575</v>
      </c>
      <c r="AF50" s="22">
        <f>+AF49-70000000</f>
        <v>0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0.90085700000000002</v>
      </c>
      <c r="AY50" s="22">
        <f t="shared" si="32"/>
        <v>22521425</v>
      </c>
      <c r="AZ50" s="22">
        <f t="shared" si="42"/>
        <v>0</v>
      </c>
      <c r="BA50" s="22">
        <f t="shared" si="42"/>
        <v>22521425</v>
      </c>
      <c r="BB50" s="22">
        <f t="shared" si="42"/>
        <v>0</v>
      </c>
      <c r="BC50" s="22">
        <f t="shared" si="42"/>
        <v>0</v>
      </c>
      <c r="BD50" s="22">
        <f t="shared" si="42"/>
        <v>0</v>
      </c>
      <c r="BE50" s="22">
        <f t="shared" si="42"/>
        <v>0</v>
      </c>
      <c r="BF50" s="22">
        <f t="shared" si="42"/>
        <v>0</v>
      </c>
      <c r="BG50" s="22">
        <f t="shared" si="42"/>
        <v>0</v>
      </c>
      <c r="BH50" s="22">
        <f t="shared" si="42"/>
        <v>0</v>
      </c>
      <c r="BI50" s="22">
        <f t="shared" si="42"/>
        <v>0</v>
      </c>
      <c r="BJ50" s="22">
        <f t="shared" si="42"/>
        <v>0</v>
      </c>
      <c r="BK50" s="22">
        <f t="shared" si="42"/>
        <v>0</v>
      </c>
      <c r="BL50" s="22">
        <f t="shared" si="42"/>
        <v>0</v>
      </c>
      <c r="BM50" s="22">
        <f t="shared" si="42"/>
        <v>0</v>
      </c>
      <c r="BN50" s="22">
        <f t="shared" si="42"/>
        <v>0</v>
      </c>
      <c r="BO50" s="22">
        <f t="shared" si="40"/>
        <v>0</v>
      </c>
      <c r="BP50" s="22">
        <f t="shared" si="34"/>
        <v>0</v>
      </c>
      <c r="BQ50" s="22">
        <f t="shared" si="34"/>
        <v>0</v>
      </c>
      <c r="BR50" s="22">
        <f t="shared" si="34"/>
        <v>0</v>
      </c>
      <c r="BS50" s="22">
        <f t="shared" si="34"/>
        <v>0</v>
      </c>
      <c r="BT50" s="23">
        <f t="shared" si="7"/>
        <v>9.9142999999999995E-2</v>
      </c>
      <c r="BU50" s="22">
        <f t="shared" si="35"/>
        <v>2478575</v>
      </c>
      <c r="BV50" s="22"/>
      <c r="BW50" s="22">
        <f>+'[4]FEBRERO 2017'!$H$661</f>
        <v>2478575</v>
      </c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0.90085700000000002</v>
      </c>
      <c r="CQ50" s="22">
        <f t="shared" si="36"/>
        <v>22521425</v>
      </c>
      <c r="CR50" s="22">
        <f t="shared" si="39"/>
        <v>0</v>
      </c>
      <c r="CS50" s="22">
        <f t="shared" si="39"/>
        <v>22521425</v>
      </c>
      <c r="CT50" s="22">
        <f t="shared" si="39"/>
        <v>0</v>
      </c>
      <c r="CU50" s="22">
        <f t="shared" si="39"/>
        <v>0</v>
      </c>
      <c r="CV50" s="22">
        <f t="shared" si="39"/>
        <v>0</v>
      </c>
      <c r="CW50" s="22">
        <f t="shared" si="39"/>
        <v>0</v>
      </c>
      <c r="CX50" s="22">
        <f t="shared" si="39"/>
        <v>0</v>
      </c>
      <c r="CY50" s="22">
        <f t="shared" si="39"/>
        <v>0</v>
      </c>
      <c r="CZ50" s="22">
        <f t="shared" si="39"/>
        <v>0</v>
      </c>
      <c r="DA50" s="22">
        <f t="shared" si="39"/>
        <v>0</v>
      </c>
      <c r="DB50" s="22">
        <f t="shared" si="39"/>
        <v>0</v>
      </c>
      <c r="DC50" s="22">
        <f t="shared" si="39"/>
        <v>0</v>
      </c>
      <c r="DD50" s="22">
        <f t="shared" si="39"/>
        <v>0</v>
      </c>
      <c r="DE50" s="22">
        <f t="shared" si="39"/>
        <v>0</v>
      </c>
      <c r="DF50" s="22">
        <f t="shared" si="39"/>
        <v>0</v>
      </c>
      <c r="DG50" s="22">
        <f t="shared" si="39"/>
        <v>0</v>
      </c>
      <c r="DH50" s="22">
        <f t="shared" si="41"/>
        <v>0</v>
      </c>
      <c r="DI50" s="22">
        <f t="shared" si="38"/>
        <v>0</v>
      </c>
      <c r="DJ50" s="22">
        <f t="shared" si="38"/>
        <v>0</v>
      </c>
      <c r="DK50" s="22">
        <f t="shared" si="38"/>
        <v>0</v>
      </c>
      <c r="DM50" s="26">
        <f t="shared" si="27"/>
        <v>25000000</v>
      </c>
      <c r="DN50" s="26">
        <f t="shared" si="28"/>
        <v>25000000</v>
      </c>
      <c r="DO50" s="26">
        <f t="shared" si="29"/>
        <v>25000000</v>
      </c>
    </row>
    <row r="51" spans="1:119" ht="35.25" customHeight="1" x14ac:dyDescent="0.25">
      <c r="A51" s="149"/>
      <c r="B51" s="152"/>
      <c r="C51" s="18" t="s">
        <v>173</v>
      </c>
      <c r="D51" s="19" t="s">
        <v>174</v>
      </c>
      <c r="E51" s="20">
        <v>410</v>
      </c>
      <c r="F51" s="21" t="s">
        <v>102</v>
      </c>
      <c r="G51" s="22">
        <f t="shared" si="30"/>
        <v>92267490</v>
      </c>
      <c r="H51" s="33"/>
      <c r="I51" s="22">
        <v>25000000</v>
      </c>
      <c r="J51" s="33"/>
      <c r="K51" s="22">
        <f>127267490-60000000</f>
        <v>67267490</v>
      </c>
      <c r="L51" s="33"/>
      <c r="M51" s="33"/>
      <c r="N51" s="33"/>
      <c r="O51" s="33"/>
      <c r="P51" s="3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3">
        <f t="shared" si="1"/>
        <v>0.61512941340443961</v>
      </c>
      <c r="AC51" s="22">
        <f t="shared" si="31"/>
        <v>56756447</v>
      </c>
      <c r="AD51" s="22"/>
      <c r="AE51" s="22">
        <f>+'[1]ENERO 2017'!$K$498</f>
        <v>25000000</v>
      </c>
      <c r="AF51" s="22"/>
      <c r="AG51" s="22">
        <f>+'[3]MAYO 2017'!$L$1103</f>
        <v>31756447</v>
      </c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3">
        <f t="shared" si="3"/>
        <v>0.38487058659556039</v>
      </c>
      <c r="AY51" s="22">
        <f t="shared" si="32"/>
        <v>35511043</v>
      </c>
      <c r="AZ51" s="22">
        <f t="shared" si="42"/>
        <v>0</v>
      </c>
      <c r="BA51" s="22">
        <f t="shared" si="42"/>
        <v>0</v>
      </c>
      <c r="BB51" s="22">
        <f t="shared" si="42"/>
        <v>0</v>
      </c>
      <c r="BC51" s="22">
        <f t="shared" si="42"/>
        <v>35511043</v>
      </c>
      <c r="BD51" s="22">
        <f t="shared" si="42"/>
        <v>0</v>
      </c>
      <c r="BE51" s="22">
        <f t="shared" si="42"/>
        <v>0</v>
      </c>
      <c r="BF51" s="22">
        <f t="shared" si="42"/>
        <v>0</v>
      </c>
      <c r="BG51" s="22">
        <f t="shared" si="42"/>
        <v>0</v>
      </c>
      <c r="BH51" s="22">
        <f t="shared" si="42"/>
        <v>0</v>
      </c>
      <c r="BI51" s="22">
        <f t="shared" si="42"/>
        <v>0</v>
      </c>
      <c r="BJ51" s="22">
        <f t="shared" si="42"/>
        <v>0</v>
      </c>
      <c r="BK51" s="22">
        <f t="shared" si="42"/>
        <v>0</v>
      </c>
      <c r="BL51" s="22">
        <f t="shared" si="42"/>
        <v>0</v>
      </c>
      <c r="BM51" s="22">
        <f t="shared" si="42"/>
        <v>0</v>
      </c>
      <c r="BN51" s="22">
        <f t="shared" si="42"/>
        <v>0</v>
      </c>
      <c r="BO51" s="22">
        <f t="shared" si="40"/>
        <v>0</v>
      </c>
      <c r="BP51" s="22">
        <f t="shared" si="34"/>
        <v>0</v>
      </c>
      <c r="BQ51" s="22">
        <f t="shared" si="34"/>
        <v>0</v>
      </c>
      <c r="BR51" s="22">
        <f t="shared" si="34"/>
        <v>0</v>
      </c>
      <c r="BS51" s="22">
        <f t="shared" si="34"/>
        <v>0</v>
      </c>
      <c r="BT51" s="23">
        <f t="shared" si="7"/>
        <v>0.54468206515642725</v>
      </c>
      <c r="BU51" s="22">
        <f t="shared" si="35"/>
        <v>50256447</v>
      </c>
      <c r="BV51" s="22"/>
      <c r="BW51" s="22">
        <f>+'[4]FEBRERO 2017'!$H$669</f>
        <v>25000000</v>
      </c>
      <c r="BX51" s="22"/>
      <c r="BY51" s="22">
        <f>+'[3]MAYO 2017'!$H$1101-BW51</f>
        <v>25256447</v>
      </c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3">
        <f t="shared" si="9"/>
        <v>0.45531793484357275</v>
      </c>
      <c r="CQ51" s="22">
        <f t="shared" si="36"/>
        <v>42011043</v>
      </c>
      <c r="CR51" s="22">
        <f t="shared" si="39"/>
        <v>0</v>
      </c>
      <c r="CS51" s="22">
        <f t="shared" si="39"/>
        <v>0</v>
      </c>
      <c r="CT51" s="22">
        <f t="shared" si="39"/>
        <v>0</v>
      </c>
      <c r="CU51" s="22">
        <f t="shared" si="39"/>
        <v>42011043</v>
      </c>
      <c r="CV51" s="22">
        <f t="shared" si="39"/>
        <v>0</v>
      </c>
      <c r="CW51" s="22">
        <f t="shared" si="39"/>
        <v>0</v>
      </c>
      <c r="CX51" s="22">
        <f t="shared" si="39"/>
        <v>0</v>
      </c>
      <c r="CY51" s="22">
        <f t="shared" si="39"/>
        <v>0</v>
      </c>
      <c r="CZ51" s="22">
        <f t="shared" si="39"/>
        <v>0</v>
      </c>
      <c r="DA51" s="22">
        <f t="shared" si="39"/>
        <v>0</v>
      </c>
      <c r="DB51" s="22">
        <f t="shared" si="39"/>
        <v>0</v>
      </c>
      <c r="DC51" s="22">
        <f t="shared" si="39"/>
        <v>0</v>
      </c>
      <c r="DD51" s="22">
        <f t="shared" si="39"/>
        <v>0</v>
      </c>
      <c r="DE51" s="22">
        <f t="shared" si="39"/>
        <v>0</v>
      </c>
      <c r="DF51" s="22">
        <f t="shared" si="39"/>
        <v>0</v>
      </c>
      <c r="DG51" s="22">
        <f t="shared" si="39"/>
        <v>0</v>
      </c>
      <c r="DH51" s="22">
        <f t="shared" si="41"/>
        <v>0</v>
      </c>
      <c r="DI51" s="22">
        <f t="shared" si="38"/>
        <v>0</v>
      </c>
      <c r="DJ51" s="22">
        <f t="shared" si="38"/>
        <v>0</v>
      </c>
      <c r="DK51" s="22">
        <f t="shared" si="38"/>
        <v>0</v>
      </c>
      <c r="DM51" s="26">
        <f t="shared" si="27"/>
        <v>92267490</v>
      </c>
      <c r="DN51" s="26">
        <f t="shared" si="28"/>
        <v>92267490</v>
      </c>
      <c r="DO51" s="26">
        <f t="shared" si="29"/>
        <v>92267490</v>
      </c>
    </row>
    <row r="52" spans="1:119" ht="35.25" customHeight="1" x14ac:dyDescent="0.25">
      <c r="A52" s="150"/>
      <c r="B52" s="153"/>
      <c r="C52" s="18" t="s">
        <v>175</v>
      </c>
      <c r="D52" s="19" t="s">
        <v>176</v>
      </c>
      <c r="E52" s="20">
        <v>410</v>
      </c>
      <c r="F52" s="21" t="s">
        <v>177</v>
      </c>
      <c r="G52" s="22">
        <f t="shared" si="30"/>
        <v>20000000</v>
      </c>
      <c r="H52" s="33"/>
      <c r="I52" s="33"/>
      <c r="J52" s="33"/>
      <c r="K52" s="33"/>
      <c r="L52" s="33"/>
      <c r="M52" s="33"/>
      <c r="N52" s="33"/>
      <c r="O52" s="33"/>
      <c r="P52" s="3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>
        <v>20000000</v>
      </c>
      <c r="AB52" s="23">
        <f t="shared" si="1"/>
        <v>0.56333334999999995</v>
      </c>
      <c r="AC52" s="22">
        <f t="shared" si="31"/>
        <v>11266667</v>
      </c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>
        <f>+'[1]ENERO 2017'!$T$505</f>
        <v>11266667</v>
      </c>
      <c r="AX52" s="23">
        <f t="shared" si="3"/>
        <v>0.43666665000000005</v>
      </c>
      <c r="AY52" s="22">
        <f t="shared" si="32"/>
        <v>8733333</v>
      </c>
      <c r="AZ52" s="22">
        <f t="shared" si="42"/>
        <v>0</v>
      </c>
      <c r="BA52" s="22">
        <f t="shared" si="42"/>
        <v>0</v>
      </c>
      <c r="BB52" s="22">
        <f t="shared" si="42"/>
        <v>0</v>
      </c>
      <c r="BC52" s="22">
        <f t="shared" si="42"/>
        <v>0</v>
      </c>
      <c r="BD52" s="22">
        <f t="shared" si="42"/>
        <v>0</v>
      </c>
      <c r="BE52" s="22">
        <f t="shared" si="42"/>
        <v>0</v>
      </c>
      <c r="BF52" s="22">
        <f t="shared" si="42"/>
        <v>0</v>
      </c>
      <c r="BG52" s="22">
        <f t="shared" si="42"/>
        <v>0</v>
      </c>
      <c r="BH52" s="22">
        <f t="shared" si="42"/>
        <v>0</v>
      </c>
      <c r="BI52" s="22">
        <f t="shared" si="42"/>
        <v>0</v>
      </c>
      <c r="BJ52" s="22">
        <f t="shared" si="42"/>
        <v>0</v>
      </c>
      <c r="BK52" s="22">
        <f t="shared" si="42"/>
        <v>0</v>
      </c>
      <c r="BL52" s="22">
        <f t="shared" si="42"/>
        <v>0</v>
      </c>
      <c r="BM52" s="22">
        <f t="shared" si="42"/>
        <v>0</v>
      </c>
      <c r="BN52" s="22">
        <f t="shared" si="42"/>
        <v>0</v>
      </c>
      <c r="BO52" s="22">
        <f t="shared" si="40"/>
        <v>0</v>
      </c>
      <c r="BP52" s="22">
        <f t="shared" si="34"/>
        <v>0</v>
      </c>
      <c r="BQ52" s="22">
        <f t="shared" si="34"/>
        <v>0</v>
      </c>
      <c r="BR52" s="22">
        <f t="shared" si="34"/>
        <v>0</v>
      </c>
      <c r="BS52" s="22">
        <f t="shared" si="34"/>
        <v>8733333</v>
      </c>
      <c r="BT52" s="23">
        <f t="shared" si="7"/>
        <v>0.56333334999999995</v>
      </c>
      <c r="BU52" s="22">
        <f t="shared" si="35"/>
        <v>11266667</v>
      </c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>
        <f>+'[1]ENERO 2017'!$H$503</f>
        <v>11266667</v>
      </c>
      <c r="CP52" s="23">
        <f t="shared" si="9"/>
        <v>0.43666665000000005</v>
      </c>
      <c r="CQ52" s="22">
        <f t="shared" si="36"/>
        <v>8733333</v>
      </c>
      <c r="CR52" s="22">
        <f t="shared" si="39"/>
        <v>0</v>
      </c>
      <c r="CS52" s="22">
        <f t="shared" si="39"/>
        <v>0</v>
      </c>
      <c r="CT52" s="22">
        <f t="shared" si="39"/>
        <v>0</v>
      </c>
      <c r="CU52" s="22">
        <f t="shared" si="39"/>
        <v>0</v>
      </c>
      <c r="CV52" s="22">
        <f t="shared" si="39"/>
        <v>0</v>
      </c>
      <c r="CW52" s="22">
        <f t="shared" si="39"/>
        <v>0</v>
      </c>
      <c r="CX52" s="22">
        <f t="shared" si="39"/>
        <v>0</v>
      </c>
      <c r="CY52" s="22">
        <f t="shared" si="39"/>
        <v>0</v>
      </c>
      <c r="CZ52" s="22">
        <f t="shared" si="39"/>
        <v>0</v>
      </c>
      <c r="DA52" s="22">
        <f t="shared" si="39"/>
        <v>0</v>
      </c>
      <c r="DB52" s="22">
        <f t="shared" si="39"/>
        <v>0</v>
      </c>
      <c r="DC52" s="22">
        <f t="shared" si="39"/>
        <v>0</v>
      </c>
      <c r="DD52" s="22">
        <f t="shared" si="39"/>
        <v>0</v>
      </c>
      <c r="DE52" s="22">
        <f t="shared" si="39"/>
        <v>0</v>
      </c>
      <c r="DF52" s="22">
        <f t="shared" si="39"/>
        <v>0</v>
      </c>
      <c r="DG52" s="22">
        <f t="shared" si="39"/>
        <v>0</v>
      </c>
      <c r="DH52" s="22">
        <f t="shared" si="41"/>
        <v>0</v>
      </c>
      <c r="DI52" s="22">
        <f t="shared" si="38"/>
        <v>0</v>
      </c>
      <c r="DJ52" s="22">
        <f t="shared" si="38"/>
        <v>0</v>
      </c>
      <c r="DK52" s="22">
        <f t="shared" si="38"/>
        <v>8733333</v>
      </c>
      <c r="DM52" s="26">
        <f t="shared" si="27"/>
        <v>20000000</v>
      </c>
      <c r="DN52" s="26">
        <f t="shared" si="28"/>
        <v>20000000</v>
      </c>
      <c r="DO52" s="26">
        <f t="shared" si="29"/>
        <v>20000000</v>
      </c>
    </row>
    <row r="53" spans="1:119" s="46" customFormat="1" ht="22.5" customHeight="1" thickBot="1" x14ac:dyDescent="0.3">
      <c r="A53" s="57"/>
      <c r="B53" s="172" t="s">
        <v>178</v>
      </c>
      <c r="C53" s="172"/>
      <c r="D53" s="172"/>
      <c r="E53" s="172"/>
      <c r="F53" s="58"/>
      <c r="G53" s="59">
        <f t="shared" ref="G53:M53" si="43">SUM(G23:G52)</f>
        <v>7026077871</v>
      </c>
      <c r="H53" s="59">
        <f t="shared" si="43"/>
        <v>0</v>
      </c>
      <c r="I53" s="59">
        <f t="shared" si="43"/>
        <v>500000000</v>
      </c>
      <c r="J53" s="59">
        <f t="shared" si="43"/>
        <v>2550000000</v>
      </c>
      <c r="K53" s="59">
        <f t="shared" si="43"/>
        <v>234297558</v>
      </c>
      <c r="L53" s="59">
        <f t="shared" si="43"/>
        <v>0</v>
      </c>
      <c r="M53" s="59">
        <f t="shared" si="43"/>
        <v>0</v>
      </c>
      <c r="N53" s="59"/>
      <c r="O53" s="59">
        <f t="shared" ref="O53:AA53" si="44">SUM(O23:O52)</f>
        <v>0</v>
      </c>
      <c r="P53" s="59">
        <f t="shared" si="44"/>
        <v>0</v>
      </c>
      <c r="Q53" s="59">
        <f t="shared" si="44"/>
        <v>0</v>
      </c>
      <c r="R53" s="59">
        <f t="shared" si="44"/>
        <v>0</v>
      </c>
      <c r="S53" s="59">
        <f t="shared" si="44"/>
        <v>3157557814</v>
      </c>
      <c r="T53" s="59">
        <f t="shared" si="44"/>
        <v>0</v>
      </c>
      <c r="U53" s="59">
        <f t="shared" si="44"/>
        <v>0</v>
      </c>
      <c r="V53" s="59">
        <f t="shared" si="44"/>
        <v>335275758</v>
      </c>
      <c r="W53" s="59">
        <f t="shared" si="44"/>
        <v>0</v>
      </c>
      <c r="X53" s="59">
        <f t="shared" si="44"/>
        <v>119946741</v>
      </c>
      <c r="Y53" s="59">
        <f t="shared" si="44"/>
        <v>0</v>
      </c>
      <c r="Z53" s="59">
        <f t="shared" si="44"/>
        <v>0</v>
      </c>
      <c r="AA53" s="59">
        <f t="shared" si="44"/>
        <v>129000000</v>
      </c>
      <c r="AB53" s="45">
        <f t="shared" si="1"/>
        <v>0.53671272283569027</v>
      </c>
      <c r="AC53" s="59">
        <f t="shared" ref="AC53:AW53" si="45">SUM(AC23:AC52)</f>
        <v>3770985385</v>
      </c>
      <c r="AD53" s="59">
        <f t="shared" si="45"/>
        <v>0</v>
      </c>
      <c r="AE53" s="59">
        <f t="shared" si="45"/>
        <v>417742125</v>
      </c>
      <c r="AF53" s="59">
        <f t="shared" si="45"/>
        <v>1264845382</v>
      </c>
      <c r="AG53" s="59">
        <f t="shared" si="45"/>
        <v>129994466</v>
      </c>
      <c r="AH53" s="59">
        <f t="shared" si="45"/>
        <v>0</v>
      </c>
      <c r="AI53" s="59">
        <f t="shared" si="45"/>
        <v>0</v>
      </c>
      <c r="AJ53" s="59">
        <f t="shared" si="45"/>
        <v>0</v>
      </c>
      <c r="AK53" s="59">
        <f t="shared" si="45"/>
        <v>0</v>
      </c>
      <c r="AL53" s="59">
        <f t="shared" si="45"/>
        <v>0</v>
      </c>
      <c r="AM53" s="59">
        <f t="shared" si="45"/>
        <v>0</v>
      </c>
      <c r="AN53" s="59">
        <f t="shared" si="45"/>
        <v>0</v>
      </c>
      <c r="AO53" s="59">
        <f t="shared" si="45"/>
        <v>1850768917</v>
      </c>
      <c r="AP53" s="59">
        <f t="shared" si="45"/>
        <v>0</v>
      </c>
      <c r="AQ53" s="59">
        <f t="shared" si="45"/>
        <v>0</v>
      </c>
      <c r="AR53" s="59">
        <f t="shared" si="45"/>
        <v>72705897</v>
      </c>
      <c r="AS53" s="59">
        <f t="shared" si="45"/>
        <v>0</v>
      </c>
      <c r="AT53" s="59">
        <f t="shared" si="45"/>
        <v>0</v>
      </c>
      <c r="AU53" s="59">
        <f t="shared" si="45"/>
        <v>0</v>
      </c>
      <c r="AV53" s="59">
        <f t="shared" si="45"/>
        <v>0</v>
      </c>
      <c r="AW53" s="59">
        <f t="shared" si="45"/>
        <v>34928598</v>
      </c>
      <c r="AX53" s="45">
        <f t="shared" si="3"/>
        <v>0.46328727716430973</v>
      </c>
      <c r="AY53" s="59">
        <f t="shared" ref="AY53:BS53" si="46">SUM(AY23:AY52)</f>
        <v>3255092486</v>
      </c>
      <c r="AZ53" s="59">
        <f t="shared" si="46"/>
        <v>0</v>
      </c>
      <c r="BA53" s="59">
        <f t="shared" si="46"/>
        <v>82257875</v>
      </c>
      <c r="BB53" s="59">
        <f t="shared" si="46"/>
        <v>1285154618</v>
      </c>
      <c r="BC53" s="59">
        <f t="shared" si="46"/>
        <v>104303092</v>
      </c>
      <c r="BD53" s="59">
        <f t="shared" si="46"/>
        <v>0</v>
      </c>
      <c r="BE53" s="59">
        <f t="shared" si="46"/>
        <v>0</v>
      </c>
      <c r="BF53" s="59">
        <f t="shared" si="46"/>
        <v>0</v>
      </c>
      <c r="BG53" s="59">
        <f t="shared" si="46"/>
        <v>0</v>
      </c>
      <c r="BH53" s="59">
        <f t="shared" si="46"/>
        <v>0</v>
      </c>
      <c r="BI53" s="59">
        <f t="shared" si="46"/>
        <v>0</v>
      </c>
      <c r="BJ53" s="59">
        <f t="shared" si="46"/>
        <v>0</v>
      </c>
      <c r="BK53" s="59">
        <f t="shared" si="46"/>
        <v>1306788897</v>
      </c>
      <c r="BL53" s="59">
        <f t="shared" si="46"/>
        <v>0</v>
      </c>
      <c r="BM53" s="59">
        <f t="shared" si="46"/>
        <v>0</v>
      </c>
      <c r="BN53" s="59">
        <f t="shared" si="46"/>
        <v>262569861</v>
      </c>
      <c r="BO53" s="59">
        <f t="shared" si="46"/>
        <v>0</v>
      </c>
      <c r="BP53" s="59">
        <f t="shared" si="46"/>
        <v>119946741</v>
      </c>
      <c r="BQ53" s="59">
        <f t="shared" si="46"/>
        <v>0</v>
      </c>
      <c r="BR53" s="59">
        <f t="shared" si="46"/>
        <v>0</v>
      </c>
      <c r="BS53" s="59">
        <f t="shared" si="46"/>
        <v>94071402</v>
      </c>
      <c r="BT53" s="45">
        <f t="shared" si="7"/>
        <v>0.36119668349744655</v>
      </c>
      <c r="BU53" s="59">
        <f t="shared" ref="BU53:DK53" si="47">SUM(BU23:BU52)</f>
        <v>2537796025</v>
      </c>
      <c r="BV53" s="59">
        <f t="shared" si="47"/>
        <v>0</v>
      </c>
      <c r="BW53" s="59">
        <f t="shared" si="47"/>
        <v>344957583</v>
      </c>
      <c r="BX53" s="59">
        <f t="shared" si="47"/>
        <v>1016946695</v>
      </c>
      <c r="BY53" s="59">
        <f t="shared" si="47"/>
        <v>121222377</v>
      </c>
      <c r="BZ53" s="59">
        <f t="shared" si="47"/>
        <v>0</v>
      </c>
      <c r="CA53" s="59">
        <f t="shared" si="47"/>
        <v>0</v>
      </c>
      <c r="CB53" s="59">
        <f t="shared" si="47"/>
        <v>0</v>
      </c>
      <c r="CC53" s="59">
        <f t="shared" si="47"/>
        <v>0</v>
      </c>
      <c r="CD53" s="59">
        <f t="shared" si="47"/>
        <v>0</v>
      </c>
      <c r="CE53" s="59">
        <f t="shared" si="47"/>
        <v>0</v>
      </c>
      <c r="CF53" s="59">
        <f t="shared" si="47"/>
        <v>0</v>
      </c>
      <c r="CG53" s="59">
        <f t="shared" si="47"/>
        <v>960641945</v>
      </c>
      <c r="CH53" s="59">
        <f t="shared" si="47"/>
        <v>0</v>
      </c>
      <c r="CI53" s="59">
        <f t="shared" si="47"/>
        <v>0</v>
      </c>
      <c r="CJ53" s="59">
        <f t="shared" si="47"/>
        <v>63405494</v>
      </c>
      <c r="CK53" s="59">
        <f t="shared" si="47"/>
        <v>0</v>
      </c>
      <c r="CL53" s="59">
        <f t="shared" si="47"/>
        <v>0</v>
      </c>
      <c r="CM53" s="59">
        <f t="shared" si="47"/>
        <v>0</v>
      </c>
      <c r="CN53" s="59">
        <f t="shared" si="47"/>
        <v>0</v>
      </c>
      <c r="CO53" s="59">
        <f t="shared" si="47"/>
        <v>30621931</v>
      </c>
      <c r="CP53" s="59" t="e">
        <f t="shared" si="47"/>
        <v>#DIV/0!</v>
      </c>
      <c r="CQ53" s="59">
        <f t="shared" si="47"/>
        <v>4488281846</v>
      </c>
      <c r="CR53" s="59">
        <f t="shared" si="47"/>
        <v>0</v>
      </c>
      <c r="CS53" s="59">
        <f t="shared" si="47"/>
        <v>155042417</v>
      </c>
      <c r="CT53" s="59">
        <f t="shared" si="47"/>
        <v>1533053305</v>
      </c>
      <c r="CU53" s="59">
        <f t="shared" si="47"/>
        <v>113075181</v>
      </c>
      <c r="CV53" s="59">
        <f t="shared" si="47"/>
        <v>0</v>
      </c>
      <c r="CW53" s="59">
        <f t="shared" si="47"/>
        <v>0</v>
      </c>
      <c r="CX53" s="59">
        <f t="shared" si="47"/>
        <v>0</v>
      </c>
      <c r="CY53" s="59">
        <f t="shared" si="47"/>
        <v>0</v>
      </c>
      <c r="CZ53" s="59">
        <f t="shared" si="47"/>
        <v>0</v>
      </c>
      <c r="DA53" s="59">
        <f t="shared" si="47"/>
        <v>0</v>
      </c>
      <c r="DB53" s="59">
        <f t="shared" si="47"/>
        <v>0</v>
      </c>
      <c r="DC53" s="59">
        <f t="shared" si="47"/>
        <v>2196915869</v>
      </c>
      <c r="DD53" s="59">
        <f t="shared" si="47"/>
        <v>0</v>
      </c>
      <c r="DE53" s="59">
        <f t="shared" si="47"/>
        <v>0</v>
      </c>
      <c r="DF53" s="59">
        <f t="shared" si="47"/>
        <v>271870264</v>
      </c>
      <c r="DG53" s="59">
        <f t="shared" si="47"/>
        <v>0</v>
      </c>
      <c r="DH53" s="59">
        <f t="shared" si="47"/>
        <v>119946741</v>
      </c>
      <c r="DI53" s="59">
        <f t="shared" si="47"/>
        <v>0</v>
      </c>
      <c r="DJ53" s="59">
        <f t="shared" si="47"/>
        <v>0</v>
      </c>
      <c r="DK53" s="59">
        <f t="shared" si="47"/>
        <v>98378069</v>
      </c>
      <c r="DM53" s="26">
        <f t="shared" si="27"/>
        <v>7026077871</v>
      </c>
      <c r="DN53" s="26">
        <f t="shared" si="28"/>
        <v>7026077871</v>
      </c>
      <c r="DO53" s="26">
        <f t="shared" si="29"/>
        <v>7026077871</v>
      </c>
    </row>
    <row r="54" spans="1:119" ht="62.25" customHeight="1" thickTop="1" x14ac:dyDescent="0.25">
      <c r="A54" s="173" t="s">
        <v>179</v>
      </c>
      <c r="B54" s="151" t="s">
        <v>180</v>
      </c>
      <c r="C54" s="30" t="s">
        <v>181</v>
      </c>
      <c r="D54" s="19" t="s">
        <v>182</v>
      </c>
      <c r="E54" s="20">
        <v>520</v>
      </c>
      <c r="F54" s="21" t="s">
        <v>183</v>
      </c>
      <c r="G54" s="22">
        <f t="shared" ref="G54:G74" si="48">SUM(H54:AA54)</f>
        <v>170000000</v>
      </c>
      <c r="H54" s="22"/>
      <c r="I54" s="22">
        <v>100000000</v>
      </c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>
        <f>62000000+1000000+5000000+2000000</f>
        <v>70000000</v>
      </c>
      <c r="AB54" s="23">
        <f t="shared" si="1"/>
        <v>0.68610865294117651</v>
      </c>
      <c r="AC54" s="22">
        <f>SUM(AD54:AW54)</f>
        <v>116638471</v>
      </c>
      <c r="AD54" s="22"/>
      <c r="AE54" s="22">
        <f>+'[5]ABRIL 2017'!$K$1230</f>
        <v>99497584</v>
      </c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>
        <f>+'[3]MAYO 2017'!$AC$1437</f>
        <v>17140887</v>
      </c>
      <c r="AX54" s="23">
        <f t="shared" si="3"/>
        <v>0.31389134705882349</v>
      </c>
      <c r="AY54" s="22">
        <f t="shared" ref="AY54:AY74" si="49">SUM(AZ54:BS54)</f>
        <v>53361529</v>
      </c>
      <c r="AZ54" s="22">
        <f>H54-AD54</f>
        <v>0</v>
      </c>
      <c r="BA54" s="22">
        <f t="shared" ref="BA54:BP70" si="50">I54-AE54</f>
        <v>502416</v>
      </c>
      <c r="BB54" s="22">
        <f t="shared" si="50"/>
        <v>0</v>
      </c>
      <c r="BC54" s="22">
        <f t="shared" si="50"/>
        <v>0</v>
      </c>
      <c r="BD54" s="22">
        <f t="shared" si="50"/>
        <v>0</v>
      </c>
      <c r="BE54" s="22">
        <f t="shared" si="50"/>
        <v>0</v>
      </c>
      <c r="BF54" s="22">
        <f t="shared" si="50"/>
        <v>0</v>
      </c>
      <c r="BG54" s="22">
        <f t="shared" si="50"/>
        <v>0</v>
      </c>
      <c r="BH54" s="22">
        <f t="shared" si="50"/>
        <v>0</v>
      </c>
      <c r="BI54" s="22">
        <f t="shared" si="50"/>
        <v>0</v>
      </c>
      <c r="BJ54" s="22">
        <f t="shared" si="50"/>
        <v>0</v>
      </c>
      <c r="BK54" s="22">
        <f t="shared" si="50"/>
        <v>0</v>
      </c>
      <c r="BL54" s="22">
        <f t="shared" si="50"/>
        <v>0</v>
      </c>
      <c r="BM54" s="22">
        <f t="shared" si="50"/>
        <v>0</v>
      </c>
      <c r="BN54" s="22">
        <f t="shared" si="50"/>
        <v>0</v>
      </c>
      <c r="BO54" s="22">
        <f t="shared" si="50"/>
        <v>0</v>
      </c>
      <c r="BP54" s="22">
        <f t="shared" si="50"/>
        <v>0</v>
      </c>
      <c r="BQ54" s="22">
        <f t="shared" ref="BQ54:BS74" si="51">Y54-AU54</f>
        <v>0</v>
      </c>
      <c r="BR54" s="22">
        <f t="shared" si="51"/>
        <v>0</v>
      </c>
      <c r="BS54" s="22">
        <f t="shared" si="51"/>
        <v>52859113</v>
      </c>
      <c r="BT54" s="23">
        <f t="shared" si="7"/>
        <v>0.68540277058823529</v>
      </c>
      <c r="BU54" s="22">
        <f t="shared" ref="BU54:BU74" si="52">SUM(BV54:CO54)</f>
        <v>116518471</v>
      </c>
      <c r="BV54" s="22"/>
      <c r="BW54" s="22">
        <f>+'[5]ABRIL 2017'!$K$1230</f>
        <v>99497584</v>
      </c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>
        <f>+'[3]MAYO 2017'!$H$1435-BW54</f>
        <v>17020887</v>
      </c>
      <c r="CP54" s="23">
        <f t="shared" ref="CP54:CP108" si="53">1-BT54</f>
        <v>0.31459722941176471</v>
      </c>
      <c r="CQ54" s="22">
        <f t="shared" ref="CQ54:CQ74" si="54">SUM(CR54:DK54)</f>
        <v>53481529</v>
      </c>
      <c r="CR54" s="22">
        <f>H54-BV54</f>
        <v>0</v>
      </c>
      <c r="CS54" s="22">
        <f t="shared" ref="CS54:DH70" si="55">I54-BW54</f>
        <v>502416</v>
      </c>
      <c r="CT54" s="22">
        <f t="shared" si="55"/>
        <v>0</v>
      </c>
      <c r="CU54" s="22">
        <f t="shared" si="55"/>
        <v>0</v>
      </c>
      <c r="CV54" s="22">
        <f t="shared" si="55"/>
        <v>0</v>
      </c>
      <c r="CW54" s="22">
        <f t="shared" si="55"/>
        <v>0</v>
      </c>
      <c r="CX54" s="22">
        <f t="shared" si="55"/>
        <v>0</v>
      </c>
      <c r="CY54" s="22">
        <f t="shared" si="55"/>
        <v>0</v>
      </c>
      <c r="CZ54" s="22">
        <f t="shared" si="55"/>
        <v>0</v>
      </c>
      <c r="DA54" s="22">
        <f t="shared" si="55"/>
        <v>0</v>
      </c>
      <c r="DB54" s="22">
        <f t="shared" si="55"/>
        <v>0</v>
      </c>
      <c r="DC54" s="22">
        <f t="shared" si="55"/>
        <v>0</v>
      </c>
      <c r="DD54" s="22">
        <f t="shared" si="55"/>
        <v>0</v>
      </c>
      <c r="DE54" s="22">
        <f t="shared" si="55"/>
        <v>0</v>
      </c>
      <c r="DF54" s="22">
        <f t="shared" si="55"/>
        <v>0</v>
      </c>
      <c r="DG54" s="22">
        <f t="shared" si="55"/>
        <v>0</v>
      </c>
      <c r="DH54" s="22">
        <f t="shared" si="55"/>
        <v>0</v>
      </c>
      <c r="DI54" s="22">
        <f t="shared" ref="DI54:DK74" si="56">Y54-CM54</f>
        <v>0</v>
      </c>
      <c r="DJ54" s="22">
        <f t="shared" si="56"/>
        <v>0</v>
      </c>
      <c r="DK54" s="22">
        <f t="shared" si="56"/>
        <v>52979113</v>
      </c>
      <c r="DM54" s="26">
        <f t="shared" si="27"/>
        <v>170000000</v>
      </c>
      <c r="DN54" s="26">
        <f t="shared" si="28"/>
        <v>170000000</v>
      </c>
      <c r="DO54" s="26">
        <f t="shared" si="29"/>
        <v>170000000</v>
      </c>
    </row>
    <row r="55" spans="1:119" ht="33.75" x14ac:dyDescent="0.25">
      <c r="A55" s="174"/>
      <c r="B55" s="152"/>
      <c r="C55" s="30" t="s">
        <v>184</v>
      </c>
      <c r="D55" s="19" t="s">
        <v>185</v>
      </c>
      <c r="E55" s="20">
        <v>520</v>
      </c>
      <c r="F55" s="60" t="s">
        <v>186</v>
      </c>
      <c r="G55" s="22">
        <f t="shared" si="48"/>
        <v>0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>
        <f>7000000-5000000-2000000</f>
        <v>0</v>
      </c>
      <c r="AB55" s="23" t="e">
        <f t="shared" si="1"/>
        <v>#DIV/0!</v>
      </c>
      <c r="AC55" s="22">
        <f>SUM(AD55:AW55)</f>
        <v>0</v>
      </c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 t="e">
        <f t="shared" si="3"/>
        <v>#DIV/0!</v>
      </c>
      <c r="AY55" s="22">
        <f t="shared" si="49"/>
        <v>0</v>
      </c>
      <c r="AZ55" s="22">
        <f t="shared" ref="AZ55:BO74" si="57">H55-AD55</f>
        <v>0</v>
      </c>
      <c r="BA55" s="22">
        <f t="shared" si="50"/>
        <v>0</v>
      </c>
      <c r="BB55" s="22">
        <f t="shared" si="50"/>
        <v>0</v>
      </c>
      <c r="BC55" s="22">
        <f t="shared" si="50"/>
        <v>0</v>
      </c>
      <c r="BD55" s="22">
        <f t="shared" si="50"/>
        <v>0</v>
      </c>
      <c r="BE55" s="22">
        <f t="shared" si="50"/>
        <v>0</v>
      </c>
      <c r="BF55" s="22">
        <f t="shared" si="50"/>
        <v>0</v>
      </c>
      <c r="BG55" s="22">
        <f t="shared" si="50"/>
        <v>0</v>
      </c>
      <c r="BH55" s="22">
        <f t="shared" si="50"/>
        <v>0</v>
      </c>
      <c r="BI55" s="22">
        <f t="shared" si="50"/>
        <v>0</v>
      </c>
      <c r="BJ55" s="22">
        <f t="shared" si="50"/>
        <v>0</v>
      </c>
      <c r="BK55" s="22">
        <f t="shared" si="50"/>
        <v>0</v>
      </c>
      <c r="BL55" s="22">
        <f t="shared" si="50"/>
        <v>0</v>
      </c>
      <c r="BM55" s="22">
        <f t="shared" si="50"/>
        <v>0</v>
      </c>
      <c r="BN55" s="22">
        <f t="shared" si="50"/>
        <v>0</v>
      </c>
      <c r="BO55" s="22">
        <f t="shared" si="50"/>
        <v>0</v>
      </c>
      <c r="BP55" s="22">
        <f t="shared" si="50"/>
        <v>0</v>
      </c>
      <c r="BQ55" s="22">
        <f t="shared" si="51"/>
        <v>0</v>
      </c>
      <c r="BR55" s="22">
        <f t="shared" si="51"/>
        <v>0</v>
      </c>
      <c r="BS55" s="22">
        <f t="shared" si="51"/>
        <v>0</v>
      </c>
      <c r="BT55" s="23" t="e">
        <f t="shared" si="7"/>
        <v>#DIV/0!</v>
      </c>
      <c r="BU55" s="22">
        <f t="shared" si="52"/>
        <v>0</v>
      </c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 t="e">
        <f t="shared" si="53"/>
        <v>#DIV/0!</v>
      </c>
      <c r="CQ55" s="22">
        <f t="shared" si="54"/>
        <v>0</v>
      </c>
      <c r="CR55" s="22">
        <f t="shared" ref="CR55:DG74" si="58">H55-BV55</f>
        <v>0</v>
      </c>
      <c r="CS55" s="22">
        <f t="shared" si="55"/>
        <v>0</v>
      </c>
      <c r="CT55" s="22">
        <f t="shared" si="55"/>
        <v>0</v>
      </c>
      <c r="CU55" s="22">
        <f t="shared" si="55"/>
        <v>0</v>
      </c>
      <c r="CV55" s="22">
        <f t="shared" si="55"/>
        <v>0</v>
      </c>
      <c r="CW55" s="22">
        <f t="shared" si="55"/>
        <v>0</v>
      </c>
      <c r="CX55" s="22">
        <f t="shared" si="55"/>
        <v>0</v>
      </c>
      <c r="CY55" s="22">
        <f t="shared" si="55"/>
        <v>0</v>
      </c>
      <c r="CZ55" s="22">
        <f t="shared" si="55"/>
        <v>0</v>
      </c>
      <c r="DA55" s="22">
        <f t="shared" si="55"/>
        <v>0</v>
      </c>
      <c r="DB55" s="22">
        <f t="shared" si="55"/>
        <v>0</v>
      </c>
      <c r="DC55" s="22">
        <f t="shared" si="55"/>
        <v>0</v>
      </c>
      <c r="DD55" s="22">
        <f t="shared" si="55"/>
        <v>0</v>
      </c>
      <c r="DE55" s="22">
        <f t="shared" si="55"/>
        <v>0</v>
      </c>
      <c r="DF55" s="22">
        <f t="shared" si="55"/>
        <v>0</v>
      </c>
      <c r="DG55" s="22">
        <f t="shared" si="55"/>
        <v>0</v>
      </c>
      <c r="DH55" s="22">
        <f t="shared" si="55"/>
        <v>0</v>
      </c>
      <c r="DI55" s="22">
        <f t="shared" si="56"/>
        <v>0</v>
      </c>
      <c r="DJ55" s="22">
        <f t="shared" si="56"/>
        <v>0</v>
      </c>
      <c r="DK55" s="22">
        <f t="shared" si="56"/>
        <v>0</v>
      </c>
      <c r="DM55" s="26">
        <f t="shared" si="27"/>
        <v>0</v>
      </c>
      <c r="DN55" s="26">
        <f t="shared" si="28"/>
        <v>0</v>
      </c>
      <c r="DO55" s="26">
        <f t="shared" si="29"/>
        <v>0</v>
      </c>
    </row>
    <row r="56" spans="1:119" ht="47.25" customHeight="1" x14ac:dyDescent="0.25">
      <c r="A56" s="174"/>
      <c r="B56" s="153"/>
      <c r="C56" s="30" t="s">
        <v>187</v>
      </c>
      <c r="D56" s="19" t="s">
        <v>188</v>
      </c>
      <c r="E56" s="20">
        <v>520</v>
      </c>
      <c r="F56" s="21" t="s">
        <v>189</v>
      </c>
      <c r="G56" s="22">
        <f t="shared" si="48"/>
        <v>6000000</v>
      </c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>
        <f>2000000+4000000</f>
        <v>6000000</v>
      </c>
      <c r="AB56" s="23">
        <f t="shared" si="1"/>
        <v>0.11666666666666667</v>
      </c>
      <c r="AC56" s="22">
        <f t="shared" ref="AC56:AC74" si="59">SUM(AD56:AW56)</f>
        <v>700000</v>
      </c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>
        <f>+'[5]ABRIL 2017'!$G$1288</f>
        <v>700000</v>
      </c>
      <c r="AX56" s="23">
        <f t="shared" si="3"/>
        <v>0.8833333333333333</v>
      </c>
      <c r="AY56" s="22">
        <f t="shared" si="49"/>
        <v>5300000</v>
      </c>
      <c r="AZ56" s="22">
        <f t="shared" si="57"/>
        <v>0</v>
      </c>
      <c r="BA56" s="22">
        <f t="shared" si="50"/>
        <v>0</v>
      </c>
      <c r="BB56" s="22">
        <f t="shared" si="50"/>
        <v>0</v>
      </c>
      <c r="BC56" s="22">
        <f t="shared" si="50"/>
        <v>0</v>
      </c>
      <c r="BD56" s="22">
        <f t="shared" si="50"/>
        <v>0</v>
      </c>
      <c r="BE56" s="22">
        <f t="shared" si="50"/>
        <v>0</v>
      </c>
      <c r="BF56" s="22">
        <f t="shared" si="50"/>
        <v>0</v>
      </c>
      <c r="BG56" s="22">
        <f t="shared" si="50"/>
        <v>0</v>
      </c>
      <c r="BH56" s="22">
        <f t="shared" si="50"/>
        <v>0</v>
      </c>
      <c r="BI56" s="22">
        <f t="shared" si="50"/>
        <v>0</v>
      </c>
      <c r="BJ56" s="22">
        <f t="shared" si="50"/>
        <v>0</v>
      </c>
      <c r="BK56" s="22">
        <f t="shared" si="50"/>
        <v>0</v>
      </c>
      <c r="BL56" s="22">
        <f t="shared" si="50"/>
        <v>0</v>
      </c>
      <c r="BM56" s="22">
        <f t="shared" si="50"/>
        <v>0</v>
      </c>
      <c r="BN56" s="22">
        <f t="shared" si="50"/>
        <v>0</v>
      </c>
      <c r="BO56" s="22">
        <f t="shared" si="50"/>
        <v>0</v>
      </c>
      <c r="BP56" s="22">
        <f t="shared" si="50"/>
        <v>0</v>
      </c>
      <c r="BQ56" s="22">
        <f t="shared" si="51"/>
        <v>0</v>
      </c>
      <c r="BR56" s="22">
        <f t="shared" si="51"/>
        <v>0</v>
      </c>
      <c r="BS56" s="22">
        <f t="shared" si="51"/>
        <v>5300000</v>
      </c>
      <c r="BT56" s="23">
        <f t="shared" si="7"/>
        <v>0.11666666666666667</v>
      </c>
      <c r="BU56" s="22">
        <f t="shared" si="52"/>
        <v>700000</v>
      </c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+'[5]ABRIL 2017'!$H$1288</f>
        <v>700000</v>
      </c>
      <c r="CP56" s="23">
        <f t="shared" si="53"/>
        <v>0.8833333333333333</v>
      </c>
      <c r="CQ56" s="22">
        <f t="shared" si="54"/>
        <v>5300000</v>
      </c>
      <c r="CR56" s="22">
        <f t="shared" si="58"/>
        <v>0</v>
      </c>
      <c r="CS56" s="22">
        <f t="shared" si="55"/>
        <v>0</v>
      </c>
      <c r="CT56" s="22">
        <f t="shared" si="55"/>
        <v>0</v>
      </c>
      <c r="CU56" s="22">
        <f t="shared" si="55"/>
        <v>0</v>
      </c>
      <c r="CV56" s="22">
        <f t="shared" si="55"/>
        <v>0</v>
      </c>
      <c r="CW56" s="22">
        <f t="shared" si="55"/>
        <v>0</v>
      </c>
      <c r="CX56" s="22">
        <f t="shared" si="55"/>
        <v>0</v>
      </c>
      <c r="CY56" s="22">
        <f t="shared" si="55"/>
        <v>0</v>
      </c>
      <c r="CZ56" s="22">
        <f t="shared" si="55"/>
        <v>0</v>
      </c>
      <c r="DA56" s="22">
        <f t="shared" si="55"/>
        <v>0</v>
      </c>
      <c r="DB56" s="22">
        <f t="shared" si="55"/>
        <v>0</v>
      </c>
      <c r="DC56" s="22">
        <f t="shared" si="55"/>
        <v>0</v>
      </c>
      <c r="DD56" s="22">
        <f t="shared" si="55"/>
        <v>0</v>
      </c>
      <c r="DE56" s="22">
        <f t="shared" si="55"/>
        <v>0</v>
      </c>
      <c r="DF56" s="22">
        <f t="shared" si="55"/>
        <v>0</v>
      </c>
      <c r="DG56" s="22">
        <f t="shared" si="55"/>
        <v>0</v>
      </c>
      <c r="DH56" s="22">
        <f t="shared" si="55"/>
        <v>0</v>
      </c>
      <c r="DI56" s="22">
        <f t="shared" si="56"/>
        <v>0</v>
      </c>
      <c r="DJ56" s="22">
        <f t="shared" si="56"/>
        <v>0</v>
      </c>
      <c r="DK56" s="22">
        <f t="shared" si="56"/>
        <v>5300000</v>
      </c>
      <c r="DM56" s="26">
        <f t="shared" si="27"/>
        <v>6000000</v>
      </c>
      <c r="DN56" s="26">
        <f t="shared" si="28"/>
        <v>6000000</v>
      </c>
      <c r="DO56" s="26">
        <f t="shared" si="29"/>
        <v>6000000</v>
      </c>
    </row>
    <row r="57" spans="1:119" ht="34.5" customHeight="1" x14ac:dyDescent="0.25">
      <c r="A57" s="174"/>
      <c r="B57" s="61" t="s">
        <v>190</v>
      </c>
      <c r="C57" s="30" t="s">
        <v>191</v>
      </c>
      <c r="D57" s="19" t="s">
        <v>192</v>
      </c>
      <c r="E57" s="20">
        <v>520</v>
      </c>
      <c r="F57" s="21" t="s">
        <v>193</v>
      </c>
      <c r="G57" s="22">
        <f t="shared" si="48"/>
        <v>60000000</v>
      </c>
      <c r="H57" s="22"/>
      <c r="I57" s="22">
        <v>20000000</v>
      </c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>
        <f>10000000+30000000</f>
        <v>40000000</v>
      </c>
      <c r="W57" s="22"/>
      <c r="X57" s="22"/>
      <c r="Y57" s="22"/>
      <c r="Z57" s="22"/>
      <c r="AA57" s="22">
        <f>4826876-4826876</f>
        <v>0</v>
      </c>
      <c r="AB57" s="23">
        <f t="shared" si="1"/>
        <v>0.49917755000000003</v>
      </c>
      <c r="AC57" s="22">
        <f t="shared" si="59"/>
        <v>29950653</v>
      </c>
      <c r="AD57" s="22"/>
      <c r="AE57" s="22">
        <f>+'[5]ABRIL 2017'!$K$1297</f>
        <v>20000000</v>
      </c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>
        <f>+'[5]ABRIL 2017'!$X$1297</f>
        <v>9950653</v>
      </c>
      <c r="AS57" s="22"/>
      <c r="AT57" s="22"/>
      <c r="AU57" s="22"/>
      <c r="AV57" s="22"/>
      <c r="AW57" s="22"/>
      <c r="AX57" s="23">
        <f t="shared" si="3"/>
        <v>0.50082245000000003</v>
      </c>
      <c r="AY57" s="22">
        <f t="shared" si="49"/>
        <v>30049347</v>
      </c>
      <c r="AZ57" s="22">
        <f t="shared" si="57"/>
        <v>0</v>
      </c>
      <c r="BA57" s="22">
        <f t="shared" si="50"/>
        <v>0</v>
      </c>
      <c r="BB57" s="22">
        <f t="shared" si="50"/>
        <v>0</v>
      </c>
      <c r="BC57" s="22">
        <f t="shared" si="50"/>
        <v>0</v>
      </c>
      <c r="BD57" s="22">
        <f t="shared" si="50"/>
        <v>0</v>
      </c>
      <c r="BE57" s="22">
        <f t="shared" si="50"/>
        <v>0</v>
      </c>
      <c r="BF57" s="22">
        <f t="shared" si="50"/>
        <v>0</v>
      </c>
      <c r="BG57" s="22">
        <f t="shared" si="50"/>
        <v>0</v>
      </c>
      <c r="BH57" s="22">
        <f t="shared" si="50"/>
        <v>0</v>
      </c>
      <c r="BI57" s="22">
        <f t="shared" si="50"/>
        <v>0</v>
      </c>
      <c r="BJ57" s="22">
        <f t="shared" si="50"/>
        <v>0</v>
      </c>
      <c r="BK57" s="22">
        <f t="shared" si="50"/>
        <v>0</v>
      </c>
      <c r="BL57" s="22">
        <f t="shared" si="50"/>
        <v>0</v>
      </c>
      <c r="BM57" s="22">
        <f t="shared" si="50"/>
        <v>0</v>
      </c>
      <c r="BN57" s="22">
        <f t="shared" si="50"/>
        <v>30049347</v>
      </c>
      <c r="BO57" s="22">
        <f t="shared" si="50"/>
        <v>0</v>
      </c>
      <c r="BP57" s="22">
        <f t="shared" si="50"/>
        <v>0</v>
      </c>
      <c r="BQ57" s="22">
        <f t="shared" si="51"/>
        <v>0</v>
      </c>
      <c r="BR57" s="22">
        <f t="shared" si="51"/>
        <v>0</v>
      </c>
      <c r="BS57" s="22">
        <f t="shared" si="51"/>
        <v>0</v>
      </c>
      <c r="BT57" s="23">
        <f t="shared" si="7"/>
        <v>0.49917751666666665</v>
      </c>
      <c r="BU57" s="22">
        <f t="shared" si="52"/>
        <v>29950651</v>
      </c>
      <c r="BV57" s="22"/>
      <c r="BW57" s="22">
        <f>+'[3]MAYO 2017'!$H$1506+'[3]MAYO 2017'!$H$1509+'[3]MAYO 2017'!$H$1523</f>
        <v>20000000</v>
      </c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>
        <f>+'[3]MAYO 2017'!$H$1503-BW57</f>
        <v>9950651</v>
      </c>
      <c r="CK57" s="22"/>
      <c r="CL57" s="22"/>
      <c r="CM57" s="22"/>
      <c r="CN57" s="22"/>
      <c r="CO57" s="22"/>
      <c r="CP57" s="23">
        <f t="shared" si="53"/>
        <v>0.50082248333333335</v>
      </c>
      <c r="CQ57" s="22">
        <f t="shared" si="54"/>
        <v>30049349</v>
      </c>
      <c r="CR57" s="22">
        <f t="shared" si="58"/>
        <v>0</v>
      </c>
      <c r="CS57" s="22">
        <f t="shared" si="55"/>
        <v>0</v>
      </c>
      <c r="CT57" s="22">
        <f t="shared" si="55"/>
        <v>0</v>
      </c>
      <c r="CU57" s="22">
        <f t="shared" si="55"/>
        <v>0</v>
      </c>
      <c r="CV57" s="22">
        <f t="shared" si="55"/>
        <v>0</v>
      </c>
      <c r="CW57" s="22">
        <f t="shared" si="55"/>
        <v>0</v>
      </c>
      <c r="CX57" s="22">
        <f t="shared" si="55"/>
        <v>0</v>
      </c>
      <c r="CY57" s="22">
        <f t="shared" si="55"/>
        <v>0</v>
      </c>
      <c r="CZ57" s="22">
        <f t="shared" si="55"/>
        <v>0</v>
      </c>
      <c r="DA57" s="22">
        <f t="shared" si="55"/>
        <v>0</v>
      </c>
      <c r="DB57" s="22">
        <f t="shared" si="55"/>
        <v>0</v>
      </c>
      <c r="DC57" s="22">
        <f t="shared" si="55"/>
        <v>0</v>
      </c>
      <c r="DD57" s="22">
        <f t="shared" si="55"/>
        <v>0</v>
      </c>
      <c r="DE57" s="22">
        <f t="shared" si="55"/>
        <v>0</v>
      </c>
      <c r="DF57" s="22">
        <f t="shared" si="55"/>
        <v>30049349</v>
      </c>
      <c r="DG57" s="22">
        <f t="shared" si="55"/>
        <v>0</v>
      </c>
      <c r="DH57" s="22">
        <f t="shared" si="55"/>
        <v>0</v>
      </c>
      <c r="DI57" s="22">
        <f t="shared" si="56"/>
        <v>0</v>
      </c>
      <c r="DJ57" s="22">
        <f t="shared" si="56"/>
        <v>0</v>
      </c>
      <c r="DK57" s="22">
        <f t="shared" si="56"/>
        <v>0</v>
      </c>
      <c r="DM57" s="26">
        <f t="shared" si="27"/>
        <v>60000000</v>
      </c>
      <c r="DN57" s="26">
        <f t="shared" si="28"/>
        <v>60000000</v>
      </c>
      <c r="DO57" s="26">
        <f t="shared" si="29"/>
        <v>60000000</v>
      </c>
    </row>
    <row r="58" spans="1:119" ht="36.75" customHeight="1" x14ac:dyDescent="0.25">
      <c r="A58" s="174"/>
      <c r="B58" s="151" t="s">
        <v>194</v>
      </c>
      <c r="C58" s="30" t="s">
        <v>195</v>
      </c>
      <c r="D58" s="19" t="s">
        <v>196</v>
      </c>
      <c r="E58" s="20">
        <v>520</v>
      </c>
      <c r="F58" s="21" t="s">
        <v>102</v>
      </c>
      <c r="G58" s="22">
        <f t="shared" si="48"/>
        <v>20000000</v>
      </c>
      <c r="H58" s="33"/>
      <c r="I58" s="33"/>
      <c r="J58" s="33"/>
      <c r="K58" s="33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>
        <f>130000000-110000000</f>
        <v>20000000</v>
      </c>
      <c r="W58" s="22"/>
      <c r="X58" s="22"/>
      <c r="Y58" s="22"/>
      <c r="Z58" s="22"/>
      <c r="AA58" s="22"/>
      <c r="AB58" s="23">
        <f t="shared" si="1"/>
        <v>1</v>
      </c>
      <c r="AC58" s="22">
        <f t="shared" si="59"/>
        <v>20000000</v>
      </c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>
        <f>+'[2]FEBRERO 2017'!$X$1124</f>
        <v>20000000</v>
      </c>
      <c r="AS58" s="22"/>
      <c r="AT58" s="22"/>
      <c r="AU58" s="22"/>
      <c r="AV58" s="22"/>
      <c r="AW58" s="22"/>
      <c r="AX58" s="23">
        <f t="shared" si="3"/>
        <v>0</v>
      </c>
      <c r="AY58" s="22">
        <f t="shared" si="49"/>
        <v>0</v>
      </c>
      <c r="AZ58" s="22">
        <f t="shared" si="57"/>
        <v>0</v>
      </c>
      <c r="BA58" s="22">
        <f t="shared" si="50"/>
        <v>0</v>
      </c>
      <c r="BB58" s="22">
        <f t="shared" si="50"/>
        <v>0</v>
      </c>
      <c r="BC58" s="22">
        <f t="shared" si="50"/>
        <v>0</v>
      </c>
      <c r="BD58" s="22">
        <f t="shared" si="50"/>
        <v>0</v>
      </c>
      <c r="BE58" s="22">
        <f t="shared" si="50"/>
        <v>0</v>
      </c>
      <c r="BF58" s="22">
        <f t="shared" si="50"/>
        <v>0</v>
      </c>
      <c r="BG58" s="22">
        <f t="shared" si="50"/>
        <v>0</v>
      </c>
      <c r="BH58" s="22">
        <f t="shared" si="50"/>
        <v>0</v>
      </c>
      <c r="BI58" s="22">
        <f t="shared" si="50"/>
        <v>0</v>
      </c>
      <c r="BJ58" s="22">
        <f t="shared" si="50"/>
        <v>0</v>
      </c>
      <c r="BK58" s="22">
        <f t="shared" si="50"/>
        <v>0</v>
      </c>
      <c r="BL58" s="22">
        <f t="shared" si="50"/>
        <v>0</v>
      </c>
      <c r="BM58" s="22">
        <f t="shared" si="50"/>
        <v>0</v>
      </c>
      <c r="BN58" s="22">
        <f t="shared" si="50"/>
        <v>0</v>
      </c>
      <c r="BO58" s="22">
        <f t="shared" si="50"/>
        <v>0</v>
      </c>
      <c r="BP58" s="22">
        <f t="shared" si="50"/>
        <v>0</v>
      </c>
      <c r="BQ58" s="22">
        <f t="shared" si="51"/>
        <v>0</v>
      </c>
      <c r="BR58" s="22">
        <f t="shared" si="51"/>
        <v>0</v>
      </c>
      <c r="BS58" s="22">
        <f t="shared" si="51"/>
        <v>0</v>
      </c>
      <c r="BT58" s="23">
        <f t="shared" si="7"/>
        <v>0.54872180000000004</v>
      </c>
      <c r="BU58" s="22">
        <f t="shared" si="52"/>
        <v>10974436</v>
      </c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>
        <f>+'[5]ABRIL 2017'!$H$1320</f>
        <v>10974436</v>
      </c>
      <c r="CK58" s="22"/>
      <c r="CL58" s="22"/>
      <c r="CM58" s="22"/>
      <c r="CN58" s="22"/>
      <c r="CO58" s="22"/>
      <c r="CP58" s="23">
        <f t="shared" si="53"/>
        <v>0.45127819999999996</v>
      </c>
      <c r="CQ58" s="22">
        <f t="shared" si="54"/>
        <v>9025564</v>
      </c>
      <c r="CR58" s="22">
        <f t="shared" si="58"/>
        <v>0</v>
      </c>
      <c r="CS58" s="22">
        <f t="shared" si="55"/>
        <v>0</v>
      </c>
      <c r="CT58" s="22">
        <f t="shared" si="55"/>
        <v>0</v>
      </c>
      <c r="CU58" s="22">
        <f t="shared" si="55"/>
        <v>0</v>
      </c>
      <c r="CV58" s="22">
        <f t="shared" si="55"/>
        <v>0</v>
      </c>
      <c r="CW58" s="22">
        <f t="shared" si="55"/>
        <v>0</v>
      </c>
      <c r="CX58" s="22">
        <f t="shared" si="55"/>
        <v>0</v>
      </c>
      <c r="CY58" s="22">
        <f t="shared" si="55"/>
        <v>0</v>
      </c>
      <c r="CZ58" s="22">
        <f t="shared" si="55"/>
        <v>0</v>
      </c>
      <c r="DA58" s="22">
        <f t="shared" si="55"/>
        <v>0</v>
      </c>
      <c r="DB58" s="22">
        <f t="shared" si="55"/>
        <v>0</v>
      </c>
      <c r="DC58" s="22">
        <f t="shared" si="55"/>
        <v>0</v>
      </c>
      <c r="DD58" s="22">
        <f t="shared" si="55"/>
        <v>0</v>
      </c>
      <c r="DE58" s="22">
        <f t="shared" si="55"/>
        <v>0</v>
      </c>
      <c r="DF58" s="22">
        <f t="shared" si="55"/>
        <v>9025564</v>
      </c>
      <c r="DG58" s="22">
        <f t="shared" si="55"/>
        <v>0</v>
      </c>
      <c r="DH58" s="22">
        <f t="shared" si="55"/>
        <v>0</v>
      </c>
      <c r="DI58" s="22">
        <f t="shared" si="56"/>
        <v>0</v>
      </c>
      <c r="DJ58" s="22">
        <f t="shared" si="56"/>
        <v>0</v>
      </c>
      <c r="DK58" s="22">
        <f t="shared" si="56"/>
        <v>0</v>
      </c>
      <c r="DM58" s="26">
        <f t="shared" si="27"/>
        <v>20000000</v>
      </c>
      <c r="DN58" s="26">
        <f t="shared" si="28"/>
        <v>20000000</v>
      </c>
      <c r="DO58" s="26">
        <f t="shared" si="29"/>
        <v>20000000</v>
      </c>
    </row>
    <row r="59" spans="1:119" ht="33.75" customHeight="1" x14ac:dyDescent="0.25">
      <c r="A59" s="174"/>
      <c r="B59" s="152"/>
      <c r="C59" s="30" t="s">
        <v>197</v>
      </c>
      <c r="D59" s="19" t="s">
        <v>198</v>
      </c>
      <c r="E59" s="20">
        <v>520</v>
      </c>
      <c r="F59" s="21" t="s">
        <v>107</v>
      </c>
      <c r="G59" s="22">
        <f t="shared" si="48"/>
        <v>1030432040</v>
      </c>
      <c r="H59" s="48"/>
      <c r="I59" s="33"/>
      <c r="J59" s="33"/>
      <c r="K59" s="33"/>
      <c r="L59" s="22"/>
      <c r="M59" s="22"/>
      <c r="N59" s="22"/>
      <c r="O59" s="22"/>
      <c r="P59" s="22"/>
      <c r="Q59" s="22"/>
      <c r="R59" s="22"/>
      <c r="S59" s="22">
        <f>1000000000+18432040</f>
        <v>1018432040</v>
      </c>
      <c r="T59" s="22"/>
      <c r="U59" s="22"/>
      <c r="V59" s="22"/>
      <c r="W59" s="22"/>
      <c r="X59" s="22"/>
      <c r="Y59" s="22"/>
      <c r="Z59" s="22"/>
      <c r="AA59" s="22">
        <f>12000000</f>
        <v>12000000</v>
      </c>
      <c r="AB59" s="23">
        <f t="shared" si="1"/>
        <v>0.75768793058880424</v>
      </c>
      <c r="AC59" s="22">
        <f t="shared" si="59"/>
        <v>780745920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>
        <f>+'[3]MAYO 2017'!$U$1546</f>
        <v>780745920</v>
      </c>
      <c r="AP59" s="22"/>
      <c r="AQ59" s="22"/>
      <c r="AR59" s="22"/>
      <c r="AS59" s="22"/>
      <c r="AT59" s="22"/>
      <c r="AU59" s="22"/>
      <c r="AV59" s="22"/>
      <c r="AW59" s="22"/>
      <c r="AX59" s="23">
        <f t="shared" si="3"/>
        <v>0.24231206941119576</v>
      </c>
      <c r="AY59" s="22">
        <f t="shared" si="49"/>
        <v>249686120</v>
      </c>
      <c r="AZ59" s="22">
        <f t="shared" si="57"/>
        <v>0</v>
      </c>
      <c r="BA59" s="22">
        <f t="shared" si="50"/>
        <v>0</v>
      </c>
      <c r="BB59" s="22">
        <f t="shared" si="50"/>
        <v>0</v>
      </c>
      <c r="BC59" s="22">
        <f t="shared" si="50"/>
        <v>0</v>
      </c>
      <c r="BD59" s="22">
        <f t="shared" si="50"/>
        <v>0</v>
      </c>
      <c r="BE59" s="22">
        <f t="shared" si="50"/>
        <v>0</v>
      </c>
      <c r="BF59" s="22">
        <f t="shared" si="50"/>
        <v>0</v>
      </c>
      <c r="BG59" s="22">
        <f t="shared" si="50"/>
        <v>0</v>
      </c>
      <c r="BH59" s="22">
        <f t="shared" si="50"/>
        <v>0</v>
      </c>
      <c r="BI59" s="22">
        <f t="shared" si="50"/>
        <v>0</v>
      </c>
      <c r="BJ59" s="22">
        <f t="shared" si="50"/>
        <v>0</v>
      </c>
      <c r="BK59" s="22">
        <f t="shared" si="50"/>
        <v>237686120</v>
      </c>
      <c r="BL59" s="22">
        <f t="shared" si="50"/>
        <v>0</v>
      </c>
      <c r="BM59" s="22">
        <f t="shared" si="50"/>
        <v>0</v>
      </c>
      <c r="BN59" s="22">
        <f t="shared" si="50"/>
        <v>0</v>
      </c>
      <c r="BO59" s="22">
        <f t="shared" si="50"/>
        <v>0</v>
      </c>
      <c r="BP59" s="22">
        <f t="shared" si="50"/>
        <v>0</v>
      </c>
      <c r="BQ59" s="22">
        <f t="shared" si="51"/>
        <v>0</v>
      </c>
      <c r="BR59" s="22">
        <f t="shared" si="51"/>
        <v>0</v>
      </c>
      <c r="BS59" s="22">
        <f t="shared" si="51"/>
        <v>12000000</v>
      </c>
      <c r="BT59" s="23">
        <f t="shared" si="7"/>
        <v>2.4949922946883524E-3</v>
      </c>
      <c r="BU59" s="22">
        <f t="shared" si="52"/>
        <v>2570920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>
        <f>+'[3]MAYO 2017'!$H$1544</f>
        <v>2570920</v>
      </c>
      <c r="CH59" s="22"/>
      <c r="CI59" s="22"/>
      <c r="CJ59" s="22"/>
      <c r="CK59" s="22"/>
      <c r="CL59" s="22"/>
      <c r="CM59" s="22"/>
      <c r="CN59" s="22"/>
      <c r="CO59" s="22"/>
      <c r="CP59" s="23">
        <f t="shared" si="53"/>
        <v>0.9975050077053117</v>
      </c>
      <c r="CQ59" s="22">
        <f t="shared" si="54"/>
        <v>1027861120</v>
      </c>
      <c r="CR59" s="22">
        <f t="shared" si="58"/>
        <v>0</v>
      </c>
      <c r="CS59" s="22">
        <f t="shared" si="55"/>
        <v>0</v>
      </c>
      <c r="CT59" s="22">
        <f t="shared" si="55"/>
        <v>0</v>
      </c>
      <c r="CU59" s="22">
        <f t="shared" si="55"/>
        <v>0</v>
      </c>
      <c r="CV59" s="22">
        <f t="shared" si="55"/>
        <v>0</v>
      </c>
      <c r="CW59" s="22">
        <f t="shared" si="55"/>
        <v>0</v>
      </c>
      <c r="CX59" s="22">
        <f t="shared" si="55"/>
        <v>0</v>
      </c>
      <c r="CY59" s="22">
        <f t="shared" si="55"/>
        <v>0</v>
      </c>
      <c r="CZ59" s="22">
        <f t="shared" si="55"/>
        <v>0</v>
      </c>
      <c r="DA59" s="22">
        <f t="shared" si="55"/>
        <v>0</v>
      </c>
      <c r="DB59" s="22">
        <f t="shared" si="55"/>
        <v>0</v>
      </c>
      <c r="DC59" s="22">
        <f t="shared" si="55"/>
        <v>1015861120</v>
      </c>
      <c r="DD59" s="22">
        <f t="shared" si="55"/>
        <v>0</v>
      </c>
      <c r="DE59" s="22">
        <f t="shared" si="55"/>
        <v>0</v>
      </c>
      <c r="DF59" s="22">
        <f t="shared" si="55"/>
        <v>0</v>
      </c>
      <c r="DG59" s="22">
        <f t="shared" si="55"/>
        <v>0</v>
      </c>
      <c r="DH59" s="22">
        <f t="shared" si="55"/>
        <v>0</v>
      </c>
      <c r="DI59" s="22">
        <f t="shared" si="56"/>
        <v>0</v>
      </c>
      <c r="DJ59" s="22">
        <f t="shared" si="56"/>
        <v>0</v>
      </c>
      <c r="DK59" s="22">
        <f t="shared" si="56"/>
        <v>12000000</v>
      </c>
      <c r="DM59" s="26">
        <f t="shared" si="27"/>
        <v>1030432040</v>
      </c>
      <c r="DN59" s="26">
        <f t="shared" si="28"/>
        <v>1030432040</v>
      </c>
      <c r="DO59" s="26">
        <f t="shared" si="29"/>
        <v>1030432040</v>
      </c>
    </row>
    <row r="60" spans="1:119" ht="53.25" customHeight="1" x14ac:dyDescent="0.25">
      <c r="A60" s="174"/>
      <c r="B60" s="152"/>
      <c r="C60" s="30" t="s">
        <v>199</v>
      </c>
      <c r="D60" s="19" t="s">
        <v>200</v>
      </c>
      <c r="E60" s="20">
        <v>520</v>
      </c>
      <c r="F60" s="21" t="s">
        <v>201</v>
      </c>
      <c r="G60" s="22">
        <f t="shared" si="48"/>
        <v>205000000</v>
      </c>
      <c r="H60" s="33"/>
      <c r="I60" s="33"/>
      <c r="J60" s="33"/>
      <c r="K60" s="33"/>
      <c r="L60" s="33"/>
      <c r="M60" s="22"/>
      <c r="N60" s="22"/>
      <c r="O60" s="22"/>
      <c r="P60" s="22"/>
      <c r="Q60" s="22"/>
      <c r="R60" s="22"/>
      <c r="S60" s="22"/>
      <c r="T60" s="22"/>
      <c r="U60" s="22"/>
      <c r="V60" s="22">
        <f>50000000+110000000</f>
        <v>160000000</v>
      </c>
      <c r="W60" s="22"/>
      <c r="X60" s="22"/>
      <c r="Y60" s="22"/>
      <c r="Z60" s="22"/>
      <c r="AA60" s="22">
        <f>44000000+1000000</f>
        <v>45000000</v>
      </c>
      <c r="AB60" s="23">
        <f t="shared" si="1"/>
        <v>0.89498221463414629</v>
      </c>
      <c r="AC60" s="22">
        <f t="shared" si="59"/>
        <v>183471354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>
        <f>+'[5]ABRIL 2017'!$X$1339</f>
        <v>158614000</v>
      </c>
      <c r="AS60" s="22"/>
      <c r="AT60" s="22"/>
      <c r="AU60" s="22"/>
      <c r="AV60" s="22"/>
      <c r="AW60" s="22">
        <f>+'[3]MAYO 2017'!$AC$1555</f>
        <v>24857354</v>
      </c>
      <c r="AX60" s="23">
        <f t="shared" si="3"/>
        <v>0.10501778536585371</v>
      </c>
      <c r="AY60" s="22">
        <f t="shared" si="49"/>
        <v>21528646</v>
      </c>
      <c r="AZ60" s="22">
        <f t="shared" si="57"/>
        <v>0</v>
      </c>
      <c r="BA60" s="22">
        <f t="shared" si="50"/>
        <v>0</v>
      </c>
      <c r="BB60" s="22">
        <f t="shared" si="50"/>
        <v>0</v>
      </c>
      <c r="BC60" s="22">
        <f t="shared" si="50"/>
        <v>0</v>
      </c>
      <c r="BD60" s="22">
        <f t="shared" si="50"/>
        <v>0</v>
      </c>
      <c r="BE60" s="22">
        <f t="shared" si="50"/>
        <v>0</v>
      </c>
      <c r="BF60" s="22">
        <f t="shared" si="50"/>
        <v>0</v>
      </c>
      <c r="BG60" s="22">
        <f t="shared" si="50"/>
        <v>0</v>
      </c>
      <c r="BH60" s="22">
        <f t="shared" si="50"/>
        <v>0</v>
      </c>
      <c r="BI60" s="22">
        <f t="shared" si="50"/>
        <v>0</v>
      </c>
      <c r="BJ60" s="22">
        <f t="shared" si="50"/>
        <v>0</v>
      </c>
      <c r="BK60" s="22">
        <f t="shared" si="50"/>
        <v>0</v>
      </c>
      <c r="BL60" s="22">
        <f t="shared" si="50"/>
        <v>0</v>
      </c>
      <c r="BM60" s="22">
        <f t="shared" si="50"/>
        <v>0</v>
      </c>
      <c r="BN60" s="22">
        <f t="shared" si="50"/>
        <v>1386000</v>
      </c>
      <c r="BO60" s="22">
        <f t="shared" si="50"/>
        <v>0</v>
      </c>
      <c r="BP60" s="22">
        <f t="shared" si="50"/>
        <v>0</v>
      </c>
      <c r="BQ60" s="22">
        <f t="shared" si="51"/>
        <v>0</v>
      </c>
      <c r="BR60" s="22">
        <f t="shared" si="51"/>
        <v>0</v>
      </c>
      <c r="BS60" s="22">
        <f t="shared" si="51"/>
        <v>20142646</v>
      </c>
      <c r="BT60" s="23">
        <f t="shared" si="7"/>
        <v>0.25421550243902441</v>
      </c>
      <c r="BU60" s="22">
        <f t="shared" si="52"/>
        <v>52114178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>
        <f>+'[3]MAYO 2017'!$H$1553-CO60</f>
        <v>40973864</v>
      </c>
      <c r="CK60" s="22"/>
      <c r="CL60" s="22"/>
      <c r="CM60" s="22"/>
      <c r="CN60" s="22"/>
      <c r="CO60" s="22">
        <f>+'[3]MAYO 2017'!$H$1558+'[3]MAYO 2017'!$H$1559+'[3]MAYO 2017'!$H$1560+'[3]MAYO 2017'!$H$1582+'[3]MAYO 2017'!$H$1583+'[3]MAYO 2017'!$H$1600+'[3]MAYO 2017'!$H$1656+'[3]MAYO 2017'!$H$1657+'[3]MAYO 2017'!$H$1659+'[3]MAYO 2017'!$H$1660+'[3]MAYO 2017'!$H$1662</f>
        <v>11140314</v>
      </c>
      <c r="CP60" s="23">
        <f t="shared" si="53"/>
        <v>0.74578449756097553</v>
      </c>
      <c r="CQ60" s="22">
        <f t="shared" si="54"/>
        <v>152885822</v>
      </c>
      <c r="CR60" s="22">
        <f t="shared" si="58"/>
        <v>0</v>
      </c>
      <c r="CS60" s="22">
        <f t="shared" si="55"/>
        <v>0</v>
      </c>
      <c r="CT60" s="22">
        <f t="shared" si="55"/>
        <v>0</v>
      </c>
      <c r="CU60" s="22">
        <f t="shared" si="55"/>
        <v>0</v>
      </c>
      <c r="CV60" s="22">
        <f t="shared" si="55"/>
        <v>0</v>
      </c>
      <c r="CW60" s="22">
        <f t="shared" si="55"/>
        <v>0</v>
      </c>
      <c r="CX60" s="22">
        <f t="shared" si="55"/>
        <v>0</v>
      </c>
      <c r="CY60" s="22">
        <f t="shared" si="55"/>
        <v>0</v>
      </c>
      <c r="CZ60" s="22">
        <f t="shared" si="55"/>
        <v>0</v>
      </c>
      <c r="DA60" s="22">
        <f t="shared" si="55"/>
        <v>0</v>
      </c>
      <c r="DB60" s="22">
        <f t="shared" si="55"/>
        <v>0</v>
      </c>
      <c r="DC60" s="22">
        <f t="shared" si="55"/>
        <v>0</v>
      </c>
      <c r="DD60" s="22">
        <f t="shared" si="55"/>
        <v>0</v>
      </c>
      <c r="DE60" s="22">
        <f t="shared" si="55"/>
        <v>0</v>
      </c>
      <c r="DF60" s="22">
        <f t="shared" si="55"/>
        <v>119026136</v>
      </c>
      <c r="DG60" s="22">
        <f t="shared" si="55"/>
        <v>0</v>
      </c>
      <c r="DH60" s="22">
        <f t="shared" si="55"/>
        <v>0</v>
      </c>
      <c r="DI60" s="22">
        <f t="shared" si="56"/>
        <v>0</v>
      </c>
      <c r="DJ60" s="22">
        <f t="shared" si="56"/>
        <v>0</v>
      </c>
      <c r="DK60" s="22">
        <f t="shared" si="56"/>
        <v>33859686</v>
      </c>
      <c r="DM60" s="26">
        <f t="shared" si="27"/>
        <v>205000000</v>
      </c>
      <c r="DN60" s="26">
        <f t="shared" si="28"/>
        <v>205000000</v>
      </c>
      <c r="DO60" s="26">
        <f t="shared" si="29"/>
        <v>205000000</v>
      </c>
    </row>
    <row r="61" spans="1:119" ht="34.5" customHeight="1" x14ac:dyDescent="0.25">
      <c r="A61" s="174"/>
      <c r="B61" s="152"/>
      <c r="C61" s="30" t="s">
        <v>202</v>
      </c>
      <c r="D61" s="19" t="s">
        <v>203</v>
      </c>
      <c r="E61" s="20">
        <v>520</v>
      </c>
      <c r="F61" s="21" t="s">
        <v>193</v>
      </c>
      <c r="G61" s="22">
        <f t="shared" si="48"/>
        <v>14500000</v>
      </c>
      <c r="H61" s="33"/>
      <c r="I61" s="33"/>
      <c r="J61" s="33"/>
      <c r="K61" s="33"/>
      <c r="L61" s="33"/>
      <c r="M61" s="22"/>
      <c r="N61" s="22"/>
      <c r="O61" s="22"/>
      <c r="P61" s="22"/>
      <c r="Q61" s="22"/>
      <c r="R61" s="22"/>
      <c r="S61" s="22"/>
      <c r="T61" s="22"/>
      <c r="U61" s="22"/>
      <c r="V61" s="22">
        <v>10000000</v>
      </c>
      <c r="W61" s="22"/>
      <c r="X61" s="22"/>
      <c r="Y61" s="22"/>
      <c r="Z61" s="22"/>
      <c r="AA61" s="22">
        <f>4500000</f>
        <v>4500000</v>
      </c>
      <c r="AB61" s="23">
        <f t="shared" si="1"/>
        <v>0.55172413793103448</v>
      </c>
      <c r="AC61" s="22">
        <f t="shared" si="59"/>
        <v>8000000</v>
      </c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>
        <f>+'[4]FEBRERO 2017'!$X$960</f>
        <v>8000000</v>
      </c>
      <c r="AS61" s="22"/>
      <c r="AT61" s="22"/>
      <c r="AU61" s="22"/>
      <c r="AV61" s="22"/>
      <c r="AW61" s="22"/>
      <c r="AX61" s="23">
        <f t="shared" si="3"/>
        <v>0.44827586206896552</v>
      </c>
      <c r="AY61" s="22">
        <f t="shared" si="49"/>
        <v>6500000</v>
      </c>
      <c r="AZ61" s="22">
        <f t="shared" si="57"/>
        <v>0</v>
      </c>
      <c r="BA61" s="22">
        <f t="shared" si="50"/>
        <v>0</v>
      </c>
      <c r="BB61" s="22">
        <f t="shared" si="50"/>
        <v>0</v>
      </c>
      <c r="BC61" s="22">
        <f t="shared" si="50"/>
        <v>0</v>
      </c>
      <c r="BD61" s="22">
        <f t="shared" si="50"/>
        <v>0</v>
      </c>
      <c r="BE61" s="22">
        <f t="shared" si="50"/>
        <v>0</v>
      </c>
      <c r="BF61" s="22">
        <f t="shared" si="50"/>
        <v>0</v>
      </c>
      <c r="BG61" s="22">
        <f t="shared" si="50"/>
        <v>0</v>
      </c>
      <c r="BH61" s="22">
        <f t="shared" si="50"/>
        <v>0</v>
      </c>
      <c r="BI61" s="22">
        <f t="shared" si="50"/>
        <v>0</v>
      </c>
      <c r="BJ61" s="22">
        <f t="shared" si="50"/>
        <v>0</v>
      </c>
      <c r="BK61" s="22">
        <f t="shared" si="50"/>
        <v>0</v>
      </c>
      <c r="BL61" s="22">
        <f t="shared" si="50"/>
        <v>0</v>
      </c>
      <c r="BM61" s="22">
        <f t="shared" si="50"/>
        <v>0</v>
      </c>
      <c r="BN61" s="22">
        <f t="shared" si="50"/>
        <v>2000000</v>
      </c>
      <c r="BO61" s="22">
        <f t="shared" si="50"/>
        <v>0</v>
      </c>
      <c r="BP61" s="22">
        <f t="shared" si="50"/>
        <v>0</v>
      </c>
      <c r="BQ61" s="22">
        <f t="shared" si="51"/>
        <v>0</v>
      </c>
      <c r="BR61" s="22">
        <f t="shared" si="51"/>
        <v>0</v>
      </c>
      <c r="BS61" s="22">
        <f t="shared" si="51"/>
        <v>4500000</v>
      </c>
      <c r="BT61" s="23">
        <f t="shared" si="7"/>
        <v>0.55172413793103448</v>
      </c>
      <c r="BU61" s="22">
        <f t="shared" si="52"/>
        <v>8000000</v>
      </c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>
        <f>+'[3]MAYO 2017'!$H$1665</f>
        <v>8000000</v>
      </c>
      <c r="CK61" s="22"/>
      <c r="CL61" s="22"/>
      <c r="CM61" s="22"/>
      <c r="CN61" s="22"/>
      <c r="CO61" s="22"/>
      <c r="CP61" s="23">
        <f t="shared" si="53"/>
        <v>0.44827586206896552</v>
      </c>
      <c r="CQ61" s="22">
        <f t="shared" si="54"/>
        <v>6500000</v>
      </c>
      <c r="CR61" s="22">
        <f t="shared" si="58"/>
        <v>0</v>
      </c>
      <c r="CS61" s="22">
        <f t="shared" si="55"/>
        <v>0</v>
      </c>
      <c r="CT61" s="22">
        <f t="shared" si="55"/>
        <v>0</v>
      </c>
      <c r="CU61" s="22">
        <f t="shared" si="55"/>
        <v>0</v>
      </c>
      <c r="CV61" s="22">
        <f t="shared" si="55"/>
        <v>0</v>
      </c>
      <c r="CW61" s="22">
        <f t="shared" si="55"/>
        <v>0</v>
      </c>
      <c r="CX61" s="22">
        <f t="shared" si="55"/>
        <v>0</v>
      </c>
      <c r="CY61" s="22">
        <f t="shared" si="55"/>
        <v>0</v>
      </c>
      <c r="CZ61" s="22">
        <f t="shared" si="55"/>
        <v>0</v>
      </c>
      <c r="DA61" s="22">
        <f t="shared" si="55"/>
        <v>0</v>
      </c>
      <c r="DB61" s="22">
        <f t="shared" si="55"/>
        <v>0</v>
      </c>
      <c r="DC61" s="22">
        <f t="shared" si="55"/>
        <v>0</v>
      </c>
      <c r="DD61" s="22">
        <f t="shared" si="55"/>
        <v>0</v>
      </c>
      <c r="DE61" s="22">
        <f t="shared" si="55"/>
        <v>0</v>
      </c>
      <c r="DF61" s="22">
        <f t="shared" si="55"/>
        <v>2000000</v>
      </c>
      <c r="DG61" s="22">
        <f t="shared" si="55"/>
        <v>0</v>
      </c>
      <c r="DH61" s="22">
        <f t="shared" si="55"/>
        <v>0</v>
      </c>
      <c r="DI61" s="22">
        <f t="shared" si="56"/>
        <v>0</v>
      </c>
      <c r="DJ61" s="22">
        <f t="shared" si="56"/>
        <v>0</v>
      </c>
      <c r="DK61" s="22">
        <f t="shared" si="56"/>
        <v>4500000</v>
      </c>
      <c r="DM61" s="26">
        <f t="shared" si="27"/>
        <v>14500000</v>
      </c>
      <c r="DN61" s="26">
        <f t="shared" si="28"/>
        <v>14500000</v>
      </c>
      <c r="DO61" s="26">
        <f t="shared" si="29"/>
        <v>14500000</v>
      </c>
    </row>
    <row r="62" spans="1:119" ht="27" customHeight="1" x14ac:dyDescent="0.25">
      <c r="A62" s="174"/>
      <c r="B62" s="152"/>
      <c r="C62" s="30" t="s">
        <v>204</v>
      </c>
      <c r="D62" s="19" t="s">
        <v>205</v>
      </c>
      <c r="E62" s="20">
        <v>520</v>
      </c>
      <c r="F62" s="21" t="s">
        <v>146</v>
      </c>
      <c r="G62" s="22">
        <f t="shared" si="48"/>
        <v>11500000</v>
      </c>
      <c r="H62" s="33"/>
      <c r="I62" s="22">
        <v>10000000</v>
      </c>
      <c r="J62" s="33"/>
      <c r="K62" s="33"/>
      <c r="L62" s="33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>
        <v>1500000</v>
      </c>
      <c r="AB62" s="23">
        <f t="shared" si="1"/>
        <v>0.86956521739130432</v>
      </c>
      <c r="AC62" s="22">
        <f t="shared" si="59"/>
        <v>10000000</v>
      </c>
      <c r="AD62" s="22"/>
      <c r="AE62" s="22">
        <f>+'[5]ABRIL 2017'!$K$1397</f>
        <v>10000000</v>
      </c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3">
        <f t="shared" si="3"/>
        <v>0.13043478260869568</v>
      </c>
      <c r="AY62" s="22">
        <f t="shared" si="49"/>
        <v>1500000</v>
      </c>
      <c r="AZ62" s="22">
        <f t="shared" si="57"/>
        <v>0</v>
      </c>
      <c r="BA62" s="22">
        <f t="shared" si="50"/>
        <v>0</v>
      </c>
      <c r="BB62" s="22">
        <f t="shared" si="50"/>
        <v>0</v>
      </c>
      <c r="BC62" s="22">
        <f t="shared" si="50"/>
        <v>0</v>
      </c>
      <c r="BD62" s="22">
        <f t="shared" si="50"/>
        <v>0</v>
      </c>
      <c r="BE62" s="22">
        <f t="shared" si="50"/>
        <v>0</v>
      </c>
      <c r="BF62" s="22">
        <f t="shared" si="50"/>
        <v>0</v>
      </c>
      <c r="BG62" s="22">
        <f t="shared" si="50"/>
        <v>0</v>
      </c>
      <c r="BH62" s="22">
        <f t="shared" si="50"/>
        <v>0</v>
      </c>
      <c r="BI62" s="22">
        <f t="shared" si="50"/>
        <v>0</v>
      </c>
      <c r="BJ62" s="22">
        <f t="shared" si="50"/>
        <v>0</v>
      </c>
      <c r="BK62" s="22">
        <f t="shared" si="50"/>
        <v>0</v>
      </c>
      <c r="BL62" s="22">
        <f t="shared" si="50"/>
        <v>0</v>
      </c>
      <c r="BM62" s="22">
        <f t="shared" si="50"/>
        <v>0</v>
      </c>
      <c r="BN62" s="22">
        <f t="shared" si="50"/>
        <v>0</v>
      </c>
      <c r="BO62" s="22">
        <f t="shared" si="50"/>
        <v>0</v>
      </c>
      <c r="BP62" s="22">
        <f t="shared" si="50"/>
        <v>0</v>
      </c>
      <c r="BQ62" s="22">
        <f t="shared" si="51"/>
        <v>0</v>
      </c>
      <c r="BR62" s="22">
        <f t="shared" si="51"/>
        <v>0</v>
      </c>
      <c r="BS62" s="22">
        <f t="shared" si="51"/>
        <v>1500000</v>
      </c>
      <c r="BT62" s="23">
        <f t="shared" si="7"/>
        <v>0</v>
      </c>
      <c r="BU62" s="22">
        <f t="shared" si="52"/>
        <v>0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3">
        <f t="shared" si="53"/>
        <v>1</v>
      </c>
      <c r="CQ62" s="22">
        <f t="shared" si="54"/>
        <v>11500000</v>
      </c>
      <c r="CR62" s="22">
        <f t="shared" si="58"/>
        <v>0</v>
      </c>
      <c r="CS62" s="22">
        <f t="shared" si="55"/>
        <v>10000000</v>
      </c>
      <c r="CT62" s="22">
        <f t="shared" si="55"/>
        <v>0</v>
      </c>
      <c r="CU62" s="22">
        <f t="shared" si="55"/>
        <v>0</v>
      </c>
      <c r="CV62" s="22">
        <f t="shared" si="55"/>
        <v>0</v>
      </c>
      <c r="CW62" s="22">
        <f t="shared" si="55"/>
        <v>0</v>
      </c>
      <c r="CX62" s="22">
        <f t="shared" si="55"/>
        <v>0</v>
      </c>
      <c r="CY62" s="22">
        <f t="shared" si="55"/>
        <v>0</v>
      </c>
      <c r="CZ62" s="22">
        <f t="shared" si="55"/>
        <v>0</v>
      </c>
      <c r="DA62" s="22">
        <f t="shared" si="55"/>
        <v>0</v>
      </c>
      <c r="DB62" s="22">
        <f t="shared" si="55"/>
        <v>0</v>
      </c>
      <c r="DC62" s="22">
        <f t="shared" si="55"/>
        <v>0</v>
      </c>
      <c r="DD62" s="22">
        <f t="shared" si="55"/>
        <v>0</v>
      </c>
      <c r="DE62" s="22">
        <f t="shared" si="55"/>
        <v>0</v>
      </c>
      <c r="DF62" s="22">
        <f t="shared" si="55"/>
        <v>0</v>
      </c>
      <c r="DG62" s="22">
        <f t="shared" si="55"/>
        <v>0</v>
      </c>
      <c r="DH62" s="22">
        <f t="shared" si="55"/>
        <v>0</v>
      </c>
      <c r="DI62" s="22">
        <f t="shared" si="56"/>
        <v>0</v>
      </c>
      <c r="DJ62" s="22">
        <f t="shared" si="56"/>
        <v>0</v>
      </c>
      <c r="DK62" s="22">
        <f t="shared" si="56"/>
        <v>1500000</v>
      </c>
      <c r="DM62" s="26">
        <f t="shared" si="27"/>
        <v>11500000</v>
      </c>
      <c r="DN62" s="26">
        <f t="shared" si="28"/>
        <v>11500000</v>
      </c>
      <c r="DO62" s="26">
        <f t="shared" si="29"/>
        <v>11500000</v>
      </c>
    </row>
    <row r="63" spans="1:119" ht="69" customHeight="1" x14ac:dyDescent="0.25">
      <c r="A63" s="174"/>
      <c r="B63" s="152"/>
      <c r="C63" s="30" t="s">
        <v>206</v>
      </c>
      <c r="D63" s="19" t="s">
        <v>207</v>
      </c>
      <c r="E63" s="20">
        <v>520</v>
      </c>
      <c r="F63" s="21" t="s">
        <v>208</v>
      </c>
      <c r="G63" s="22">
        <f t="shared" si="48"/>
        <v>429635509</v>
      </c>
      <c r="H63" s="33"/>
      <c r="I63" s="33"/>
      <c r="J63" s="33"/>
      <c r="K63" s="33"/>
      <c r="L63" s="33"/>
      <c r="M63" s="22"/>
      <c r="N63" s="22"/>
      <c r="O63" s="22"/>
      <c r="P63" s="22"/>
      <c r="Q63" s="22"/>
      <c r="R63" s="22"/>
      <c r="S63" s="22"/>
      <c r="T63" s="22"/>
      <c r="U63" s="22"/>
      <c r="V63" s="22">
        <v>20084973</v>
      </c>
      <c r="W63" s="22"/>
      <c r="X63" s="22"/>
      <c r="Y63" s="22"/>
      <c r="Z63" s="22"/>
      <c r="AA63" s="22">
        <f>273000000+1000000+30000000+105550536</f>
        <v>409550536</v>
      </c>
      <c r="AB63" s="23">
        <f t="shared" si="1"/>
        <v>0.61920364920302706</v>
      </c>
      <c r="AC63" s="22">
        <f t="shared" si="59"/>
        <v>266031875</v>
      </c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>
        <f>+'[5]ABRIL 2017'!$X$1405</f>
        <v>19235162</v>
      </c>
      <c r="AS63" s="22"/>
      <c r="AT63" s="22"/>
      <c r="AU63" s="22"/>
      <c r="AV63" s="22"/>
      <c r="AW63" s="22">
        <f>+'[5]ABRIL 2017'!$AC$1405</f>
        <v>246796713</v>
      </c>
      <c r="AX63" s="23">
        <f t="shared" si="3"/>
        <v>0.38079635079697294</v>
      </c>
      <c r="AY63" s="22">
        <f t="shared" si="49"/>
        <v>163603634</v>
      </c>
      <c r="AZ63" s="22">
        <f t="shared" si="57"/>
        <v>0</v>
      </c>
      <c r="BA63" s="22">
        <f t="shared" si="50"/>
        <v>0</v>
      </c>
      <c r="BB63" s="22">
        <f t="shared" si="50"/>
        <v>0</v>
      </c>
      <c r="BC63" s="22">
        <f t="shared" si="50"/>
        <v>0</v>
      </c>
      <c r="BD63" s="22">
        <f t="shared" si="50"/>
        <v>0</v>
      </c>
      <c r="BE63" s="22">
        <f t="shared" si="50"/>
        <v>0</v>
      </c>
      <c r="BF63" s="22">
        <f t="shared" si="50"/>
        <v>0</v>
      </c>
      <c r="BG63" s="22">
        <f t="shared" si="50"/>
        <v>0</v>
      </c>
      <c r="BH63" s="22">
        <f t="shared" si="50"/>
        <v>0</v>
      </c>
      <c r="BI63" s="22">
        <f t="shared" si="50"/>
        <v>0</v>
      </c>
      <c r="BJ63" s="22">
        <f t="shared" si="50"/>
        <v>0</v>
      </c>
      <c r="BK63" s="22">
        <f t="shared" si="50"/>
        <v>0</v>
      </c>
      <c r="BL63" s="22">
        <f t="shared" si="50"/>
        <v>0</v>
      </c>
      <c r="BM63" s="22">
        <f t="shared" si="50"/>
        <v>0</v>
      </c>
      <c r="BN63" s="22">
        <f t="shared" si="50"/>
        <v>849811</v>
      </c>
      <c r="BO63" s="22">
        <f t="shared" si="50"/>
        <v>0</v>
      </c>
      <c r="BP63" s="22">
        <f t="shared" si="50"/>
        <v>0</v>
      </c>
      <c r="BQ63" s="22">
        <f t="shared" si="51"/>
        <v>0</v>
      </c>
      <c r="BR63" s="22">
        <f t="shared" si="51"/>
        <v>0</v>
      </c>
      <c r="BS63" s="22">
        <f t="shared" si="51"/>
        <v>162753823</v>
      </c>
      <c r="BT63" s="23">
        <f t="shared" si="7"/>
        <v>0.55184560175634834</v>
      </c>
      <c r="BU63" s="22">
        <f t="shared" si="52"/>
        <v>237092466</v>
      </c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>
        <f>+'[3]MAYO 2017'!$H$1712+'[3]MAYO 2017'!$H$1714+'[3]MAYO 2017'!$H$1721</f>
        <v>19235162</v>
      </c>
      <c r="CK63" s="22"/>
      <c r="CL63" s="22"/>
      <c r="CM63" s="22"/>
      <c r="CN63" s="22"/>
      <c r="CO63" s="22">
        <f>+'[3]MAYO 2017'!$H$1680-CJ63</f>
        <v>217857304</v>
      </c>
      <c r="CP63" s="23">
        <f t="shared" si="53"/>
        <v>0.44815439824365166</v>
      </c>
      <c r="CQ63" s="22">
        <f t="shared" si="54"/>
        <v>192543043</v>
      </c>
      <c r="CR63" s="22">
        <f t="shared" si="58"/>
        <v>0</v>
      </c>
      <c r="CS63" s="22">
        <f t="shared" si="55"/>
        <v>0</v>
      </c>
      <c r="CT63" s="22">
        <f t="shared" si="55"/>
        <v>0</v>
      </c>
      <c r="CU63" s="22">
        <f t="shared" si="55"/>
        <v>0</v>
      </c>
      <c r="CV63" s="22">
        <f t="shared" si="55"/>
        <v>0</v>
      </c>
      <c r="CW63" s="22">
        <f t="shared" si="55"/>
        <v>0</v>
      </c>
      <c r="CX63" s="22">
        <f t="shared" si="55"/>
        <v>0</v>
      </c>
      <c r="CY63" s="22">
        <f t="shared" si="55"/>
        <v>0</v>
      </c>
      <c r="CZ63" s="22">
        <f t="shared" si="55"/>
        <v>0</v>
      </c>
      <c r="DA63" s="22">
        <f t="shared" si="55"/>
        <v>0</v>
      </c>
      <c r="DB63" s="22">
        <f t="shared" si="55"/>
        <v>0</v>
      </c>
      <c r="DC63" s="22">
        <f t="shared" si="55"/>
        <v>0</v>
      </c>
      <c r="DD63" s="22">
        <f t="shared" si="55"/>
        <v>0</v>
      </c>
      <c r="DE63" s="22">
        <f t="shared" si="55"/>
        <v>0</v>
      </c>
      <c r="DF63" s="22">
        <f t="shared" si="55"/>
        <v>849811</v>
      </c>
      <c r="DG63" s="22">
        <f t="shared" si="55"/>
        <v>0</v>
      </c>
      <c r="DH63" s="22">
        <f t="shared" si="55"/>
        <v>0</v>
      </c>
      <c r="DI63" s="22">
        <f t="shared" si="56"/>
        <v>0</v>
      </c>
      <c r="DJ63" s="22">
        <f t="shared" si="56"/>
        <v>0</v>
      </c>
      <c r="DK63" s="22">
        <f t="shared" si="56"/>
        <v>191693232</v>
      </c>
      <c r="DM63" s="26">
        <f t="shared" si="27"/>
        <v>429635509</v>
      </c>
      <c r="DN63" s="26">
        <f t="shared" si="28"/>
        <v>429635509</v>
      </c>
      <c r="DO63" s="26">
        <f t="shared" si="29"/>
        <v>429635509</v>
      </c>
    </row>
    <row r="64" spans="1:119" ht="33" customHeight="1" x14ac:dyDescent="0.25">
      <c r="A64" s="173" t="s">
        <v>179</v>
      </c>
      <c r="B64" s="28" t="s">
        <v>209</v>
      </c>
      <c r="C64" s="30" t="s">
        <v>210</v>
      </c>
      <c r="D64" s="19" t="s">
        <v>211</v>
      </c>
      <c r="E64" s="20">
        <v>520</v>
      </c>
      <c r="F64" s="21" t="s">
        <v>102</v>
      </c>
      <c r="G64" s="22">
        <f t="shared" si="48"/>
        <v>30000000</v>
      </c>
      <c r="H64" s="33"/>
      <c r="I64" s="22">
        <v>30000000</v>
      </c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3">
        <f t="shared" si="1"/>
        <v>2.4754333333333333E-2</v>
      </c>
      <c r="AC64" s="22">
        <f t="shared" si="59"/>
        <v>742630</v>
      </c>
      <c r="AD64" s="22"/>
      <c r="AE64" s="22">
        <f>+'[4]FEBRERO 2017'!$K$1010</f>
        <v>742630</v>
      </c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3">
        <f t="shared" si="3"/>
        <v>0.97524566666666668</v>
      </c>
      <c r="AY64" s="22">
        <f t="shared" si="49"/>
        <v>29257370</v>
      </c>
      <c r="AZ64" s="22">
        <f t="shared" si="57"/>
        <v>0</v>
      </c>
      <c r="BA64" s="22">
        <f t="shared" si="50"/>
        <v>29257370</v>
      </c>
      <c r="BB64" s="22">
        <f t="shared" si="50"/>
        <v>0</v>
      </c>
      <c r="BC64" s="22">
        <f t="shared" si="50"/>
        <v>0</v>
      </c>
      <c r="BD64" s="22">
        <f t="shared" si="50"/>
        <v>0</v>
      </c>
      <c r="BE64" s="22">
        <f t="shared" si="50"/>
        <v>0</v>
      </c>
      <c r="BF64" s="22">
        <f t="shared" si="50"/>
        <v>0</v>
      </c>
      <c r="BG64" s="22">
        <f t="shared" si="50"/>
        <v>0</v>
      </c>
      <c r="BH64" s="22">
        <f t="shared" si="50"/>
        <v>0</v>
      </c>
      <c r="BI64" s="22">
        <f t="shared" si="50"/>
        <v>0</v>
      </c>
      <c r="BJ64" s="22">
        <f t="shared" si="50"/>
        <v>0</v>
      </c>
      <c r="BK64" s="22">
        <f t="shared" si="50"/>
        <v>0</v>
      </c>
      <c r="BL64" s="22">
        <f t="shared" si="50"/>
        <v>0</v>
      </c>
      <c r="BM64" s="22">
        <f t="shared" si="50"/>
        <v>0</v>
      </c>
      <c r="BN64" s="22">
        <f t="shared" si="50"/>
        <v>0</v>
      </c>
      <c r="BO64" s="22">
        <f t="shared" si="50"/>
        <v>0</v>
      </c>
      <c r="BP64" s="22">
        <f t="shared" si="50"/>
        <v>0</v>
      </c>
      <c r="BQ64" s="22">
        <f t="shared" si="51"/>
        <v>0</v>
      </c>
      <c r="BR64" s="22">
        <f t="shared" si="51"/>
        <v>0</v>
      </c>
      <c r="BS64" s="22">
        <f t="shared" si="51"/>
        <v>0</v>
      </c>
      <c r="BT64" s="23">
        <f t="shared" si="7"/>
        <v>2.4754333333333333E-2</v>
      </c>
      <c r="BU64" s="22">
        <f t="shared" si="52"/>
        <v>742630</v>
      </c>
      <c r="BV64" s="22"/>
      <c r="BW64" s="22">
        <f>+'[4]FEBRERO 2017'!$H$1008</f>
        <v>742630</v>
      </c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3">
        <f t="shared" si="53"/>
        <v>0.97524566666666668</v>
      </c>
      <c r="CQ64" s="22">
        <f t="shared" si="54"/>
        <v>29257370</v>
      </c>
      <c r="CR64" s="22">
        <f t="shared" si="58"/>
        <v>0</v>
      </c>
      <c r="CS64" s="22">
        <f t="shared" si="55"/>
        <v>29257370</v>
      </c>
      <c r="CT64" s="22">
        <f t="shared" si="55"/>
        <v>0</v>
      </c>
      <c r="CU64" s="22">
        <f t="shared" si="55"/>
        <v>0</v>
      </c>
      <c r="CV64" s="22">
        <f t="shared" si="55"/>
        <v>0</v>
      </c>
      <c r="CW64" s="22">
        <f t="shared" si="55"/>
        <v>0</v>
      </c>
      <c r="CX64" s="22">
        <f t="shared" si="55"/>
        <v>0</v>
      </c>
      <c r="CY64" s="22">
        <f t="shared" si="55"/>
        <v>0</v>
      </c>
      <c r="CZ64" s="22">
        <f t="shared" si="55"/>
        <v>0</v>
      </c>
      <c r="DA64" s="22">
        <f t="shared" si="55"/>
        <v>0</v>
      </c>
      <c r="DB64" s="22">
        <f t="shared" si="55"/>
        <v>0</v>
      </c>
      <c r="DC64" s="22">
        <f t="shared" si="55"/>
        <v>0</v>
      </c>
      <c r="DD64" s="22">
        <f t="shared" si="55"/>
        <v>0</v>
      </c>
      <c r="DE64" s="22">
        <f t="shared" si="55"/>
        <v>0</v>
      </c>
      <c r="DF64" s="22">
        <f t="shared" si="55"/>
        <v>0</v>
      </c>
      <c r="DG64" s="22">
        <f t="shared" si="55"/>
        <v>0</v>
      </c>
      <c r="DH64" s="22">
        <f t="shared" si="55"/>
        <v>0</v>
      </c>
      <c r="DI64" s="22">
        <f t="shared" si="56"/>
        <v>0</v>
      </c>
      <c r="DJ64" s="22">
        <f t="shared" si="56"/>
        <v>0</v>
      </c>
      <c r="DK64" s="22">
        <f t="shared" si="56"/>
        <v>0</v>
      </c>
      <c r="DM64" s="26">
        <f t="shared" si="27"/>
        <v>30000000</v>
      </c>
      <c r="DN64" s="26">
        <f t="shared" si="28"/>
        <v>30000000</v>
      </c>
      <c r="DO64" s="26">
        <f t="shared" si="29"/>
        <v>30000000</v>
      </c>
    </row>
    <row r="65" spans="1:120" ht="39" customHeight="1" x14ac:dyDescent="0.25">
      <c r="A65" s="174"/>
      <c r="B65" s="175" t="s">
        <v>212</v>
      </c>
      <c r="C65" s="30" t="s">
        <v>213</v>
      </c>
      <c r="D65" s="19" t="s">
        <v>214</v>
      </c>
      <c r="E65" s="20">
        <v>520</v>
      </c>
      <c r="F65" s="21" t="s">
        <v>102</v>
      </c>
      <c r="G65" s="22">
        <f t="shared" si="48"/>
        <v>10000000</v>
      </c>
      <c r="H65" s="33"/>
      <c r="I65" s="22">
        <v>10000000</v>
      </c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48"/>
      <c r="U65" s="22"/>
      <c r="V65" s="22"/>
      <c r="W65" s="22"/>
      <c r="X65" s="22"/>
      <c r="Y65" s="22"/>
      <c r="Z65" s="22"/>
      <c r="AA65" s="22"/>
      <c r="AB65" s="23">
        <f t="shared" si="1"/>
        <v>0.99305460000000001</v>
      </c>
      <c r="AC65" s="22">
        <f t="shared" si="59"/>
        <v>9930546</v>
      </c>
      <c r="AD65" s="22"/>
      <c r="AE65" s="22">
        <f>+'[5]ABRIL 2017'!$K$1459</f>
        <v>9930546</v>
      </c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3">
        <f t="shared" si="3"/>
        <v>6.9453999999999905E-3</v>
      </c>
      <c r="AY65" s="22">
        <f t="shared" si="49"/>
        <v>69454</v>
      </c>
      <c r="AZ65" s="22">
        <f t="shared" si="57"/>
        <v>0</v>
      </c>
      <c r="BA65" s="22">
        <f t="shared" si="50"/>
        <v>69454</v>
      </c>
      <c r="BB65" s="22">
        <f t="shared" si="50"/>
        <v>0</v>
      </c>
      <c r="BC65" s="22">
        <f t="shared" si="50"/>
        <v>0</v>
      </c>
      <c r="BD65" s="22">
        <f t="shared" si="50"/>
        <v>0</v>
      </c>
      <c r="BE65" s="22">
        <f t="shared" si="50"/>
        <v>0</v>
      </c>
      <c r="BF65" s="22">
        <f t="shared" si="50"/>
        <v>0</v>
      </c>
      <c r="BG65" s="22">
        <f t="shared" si="50"/>
        <v>0</v>
      </c>
      <c r="BH65" s="22">
        <f t="shared" si="50"/>
        <v>0</v>
      </c>
      <c r="BI65" s="22">
        <f t="shared" si="50"/>
        <v>0</v>
      </c>
      <c r="BJ65" s="22">
        <f t="shared" si="50"/>
        <v>0</v>
      </c>
      <c r="BK65" s="22">
        <f t="shared" si="50"/>
        <v>0</v>
      </c>
      <c r="BL65" s="22">
        <f t="shared" si="50"/>
        <v>0</v>
      </c>
      <c r="BM65" s="22">
        <f t="shared" si="50"/>
        <v>0</v>
      </c>
      <c r="BN65" s="22">
        <f t="shared" si="50"/>
        <v>0</v>
      </c>
      <c r="BO65" s="22">
        <f t="shared" si="50"/>
        <v>0</v>
      </c>
      <c r="BP65" s="22">
        <f t="shared" si="50"/>
        <v>0</v>
      </c>
      <c r="BQ65" s="22">
        <f t="shared" si="51"/>
        <v>0</v>
      </c>
      <c r="BR65" s="22">
        <f t="shared" si="51"/>
        <v>0</v>
      </c>
      <c r="BS65" s="22">
        <f t="shared" si="51"/>
        <v>0</v>
      </c>
      <c r="BT65" s="23">
        <f t="shared" si="7"/>
        <v>0.99305460000000001</v>
      </c>
      <c r="BU65" s="22">
        <f t="shared" si="52"/>
        <v>9930546</v>
      </c>
      <c r="BV65" s="22"/>
      <c r="BW65" s="22">
        <f>+'[5]ABRIL 2017'!$H$1457</f>
        <v>9930546</v>
      </c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3">
        <f t="shared" si="53"/>
        <v>6.9453999999999905E-3</v>
      </c>
      <c r="CQ65" s="22">
        <f t="shared" si="54"/>
        <v>69454</v>
      </c>
      <c r="CR65" s="22">
        <f t="shared" si="58"/>
        <v>0</v>
      </c>
      <c r="CS65" s="22">
        <f t="shared" si="55"/>
        <v>69454</v>
      </c>
      <c r="CT65" s="22">
        <f t="shared" si="55"/>
        <v>0</v>
      </c>
      <c r="CU65" s="22">
        <f t="shared" si="55"/>
        <v>0</v>
      </c>
      <c r="CV65" s="22">
        <f t="shared" si="55"/>
        <v>0</v>
      </c>
      <c r="CW65" s="22">
        <f t="shared" si="55"/>
        <v>0</v>
      </c>
      <c r="CX65" s="22">
        <f t="shared" si="55"/>
        <v>0</v>
      </c>
      <c r="CY65" s="22">
        <f t="shared" si="55"/>
        <v>0</v>
      </c>
      <c r="CZ65" s="22">
        <f t="shared" si="55"/>
        <v>0</v>
      </c>
      <c r="DA65" s="22">
        <f t="shared" si="55"/>
        <v>0</v>
      </c>
      <c r="DB65" s="22">
        <f t="shared" si="55"/>
        <v>0</v>
      </c>
      <c r="DC65" s="22">
        <f t="shared" si="55"/>
        <v>0</v>
      </c>
      <c r="DD65" s="22">
        <f t="shared" si="55"/>
        <v>0</v>
      </c>
      <c r="DE65" s="22">
        <f t="shared" si="55"/>
        <v>0</v>
      </c>
      <c r="DF65" s="22">
        <f t="shared" si="55"/>
        <v>0</v>
      </c>
      <c r="DG65" s="22">
        <f t="shared" si="55"/>
        <v>0</v>
      </c>
      <c r="DH65" s="22">
        <f t="shared" si="55"/>
        <v>0</v>
      </c>
      <c r="DI65" s="22">
        <f t="shared" si="56"/>
        <v>0</v>
      </c>
      <c r="DJ65" s="22">
        <f t="shared" si="56"/>
        <v>0</v>
      </c>
      <c r="DK65" s="22">
        <f t="shared" si="56"/>
        <v>0</v>
      </c>
      <c r="DM65" s="26">
        <f t="shared" si="27"/>
        <v>10000000</v>
      </c>
      <c r="DN65" s="26">
        <f t="shared" si="28"/>
        <v>10000000</v>
      </c>
      <c r="DO65" s="26">
        <f t="shared" si="29"/>
        <v>10000000</v>
      </c>
    </row>
    <row r="66" spans="1:120" ht="34.5" customHeight="1" x14ac:dyDescent="0.25">
      <c r="A66" s="174"/>
      <c r="B66" s="176"/>
      <c r="C66" s="30" t="s">
        <v>215</v>
      </c>
      <c r="D66" s="19" t="s">
        <v>216</v>
      </c>
      <c r="E66" s="20">
        <v>520</v>
      </c>
      <c r="F66" s="21" t="s">
        <v>102</v>
      </c>
      <c r="G66" s="22">
        <f t="shared" si="48"/>
        <v>10000000</v>
      </c>
      <c r="H66" s="33"/>
      <c r="I66" s="22">
        <v>10000000</v>
      </c>
      <c r="J66" s="33"/>
      <c r="K66" s="33"/>
      <c r="L66" s="22"/>
      <c r="M66" s="33"/>
      <c r="N66" s="33"/>
      <c r="O66" s="33"/>
      <c r="P66" s="33"/>
      <c r="Q66" s="33"/>
      <c r="R66" s="25"/>
      <c r="S66" s="33"/>
      <c r="T66" s="48"/>
      <c r="U66" s="33"/>
      <c r="V66" s="33"/>
      <c r="W66" s="33"/>
      <c r="X66" s="33"/>
      <c r="Y66" s="33"/>
      <c r="Z66" s="33"/>
      <c r="AA66" s="62"/>
      <c r="AB66" s="23">
        <f t="shared" si="1"/>
        <v>0</v>
      </c>
      <c r="AC66" s="22">
        <f t="shared" si="59"/>
        <v>0</v>
      </c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1</v>
      </c>
      <c r="AY66" s="22">
        <f t="shared" si="49"/>
        <v>10000000</v>
      </c>
      <c r="AZ66" s="22">
        <f t="shared" si="57"/>
        <v>0</v>
      </c>
      <c r="BA66" s="22">
        <f t="shared" si="50"/>
        <v>10000000</v>
      </c>
      <c r="BB66" s="22">
        <f t="shared" si="50"/>
        <v>0</v>
      </c>
      <c r="BC66" s="22">
        <f t="shared" si="50"/>
        <v>0</v>
      </c>
      <c r="BD66" s="22">
        <f t="shared" si="50"/>
        <v>0</v>
      </c>
      <c r="BE66" s="22">
        <f t="shared" si="50"/>
        <v>0</v>
      </c>
      <c r="BF66" s="22">
        <f t="shared" si="50"/>
        <v>0</v>
      </c>
      <c r="BG66" s="22">
        <f t="shared" si="50"/>
        <v>0</v>
      </c>
      <c r="BH66" s="22">
        <f t="shared" si="50"/>
        <v>0</v>
      </c>
      <c r="BI66" s="22">
        <f t="shared" si="50"/>
        <v>0</v>
      </c>
      <c r="BJ66" s="22">
        <f t="shared" si="50"/>
        <v>0</v>
      </c>
      <c r="BK66" s="22">
        <f t="shared" si="50"/>
        <v>0</v>
      </c>
      <c r="BL66" s="22">
        <f t="shared" si="50"/>
        <v>0</v>
      </c>
      <c r="BM66" s="22">
        <f t="shared" si="50"/>
        <v>0</v>
      </c>
      <c r="BN66" s="22">
        <f t="shared" si="50"/>
        <v>0</v>
      </c>
      <c r="BO66" s="22">
        <f t="shared" si="50"/>
        <v>0</v>
      </c>
      <c r="BP66" s="22">
        <f t="shared" si="50"/>
        <v>0</v>
      </c>
      <c r="BQ66" s="22">
        <f t="shared" si="51"/>
        <v>0</v>
      </c>
      <c r="BR66" s="22">
        <f t="shared" si="51"/>
        <v>0</v>
      </c>
      <c r="BS66" s="22">
        <f t="shared" si="51"/>
        <v>0</v>
      </c>
      <c r="BT66" s="23">
        <f t="shared" si="7"/>
        <v>0</v>
      </c>
      <c r="BU66" s="22">
        <f t="shared" si="52"/>
        <v>0</v>
      </c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53"/>
        <v>1</v>
      </c>
      <c r="CQ66" s="22">
        <f t="shared" si="54"/>
        <v>10000000</v>
      </c>
      <c r="CR66" s="22">
        <f t="shared" si="58"/>
        <v>0</v>
      </c>
      <c r="CS66" s="22">
        <f t="shared" si="55"/>
        <v>10000000</v>
      </c>
      <c r="CT66" s="22">
        <f t="shared" si="55"/>
        <v>0</v>
      </c>
      <c r="CU66" s="22">
        <f t="shared" si="55"/>
        <v>0</v>
      </c>
      <c r="CV66" s="22">
        <f t="shared" si="55"/>
        <v>0</v>
      </c>
      <c r="CW66" s="22">
        <f t="shared" si="55"/>
        <v>0</v>
      </c>
      <c r="CX66" s="22">
        <f t="shared" si="55"/>
        <v>0</v>
      </c>
      <c r="CY66" s="22">
        <f t="shared" si="55"/>
        <v>0</v>
      </c>
      <c r="CZ66" s="22">
        <f t="shared" si="55"/>
        <v>0</v>
      </c>
      <c r="DA66" s="22">
        <f t="shared" si="55"/>
        <v>0</v>
      </c>
      <c r="DB66" s="22">
        <f t="shared" si="55"/>
        <v>0</v>
      </c>
      <c r="DC66" s="22">
        <f t="shared" si="55"/>
        <v>0</v>
      </c>
      <c r="DD66" s="22">
        <f t="shared" si="55"/>
        <v>0</v>
      </c>
      <c r="DE66" s="22">
        <f t="shared" si="55"/>
        <v>0</v>
      </c>
      <c r="DF66" s="22">
        <f t="shared" si="55"/>
        <v>0</v>
      </c>
      <c r="DG66" s="22">
        <f t="shared" si="55"/>
        <v>0</v>
      </c>
      <c r="DH66" s="22">
        <f t="shared" si="55"/>
        <v>0</v>
      </c>
      <c r="DI66" s="22">
        <f t="shared" si="56"/>
        <v>0</v>
      </c>
      <c r="DJ66" s="22">
        <f t="shared" si="56"/>
        <v>0</v>
      </c>
      <c r="DK66" s="22">
        <f t="shared" si="56"/>
        <v>0</v>
      </c>
      <c r="DM66" s="26">
        <f t="shared" si="27"/>
        <v>10000000</v>
      </c>
      <c r="DN66" s="26">
        <f t="shared" si="28"/>
        <v>10000000</v>
      </c>
      <c r="DO66" s="26">
        <f t="shared" si="29"/>
        <v>10000000</v>
      </c>
    </row>
    <row r="67" spans="1:120" ht="34.5" customHeight="1" x14ac:dyDescent="0.25">
      <c r="A67" s="174"/>
      <c r="B67" s="168"/>
      <c r="C67" s="30" t="s">
        <v>217</v>
      </c>
      <c r="D67" s="63" t="s">
        <v>218</v>
      </c>
      <c r="E67" s="20">
        <v>520</v>
      </c>
      <c r="F67" s="64" t="s">
        <v>146</v>
      </c>
      <c r="G67" s="22">
        <f t="shared" si="48"/>
        <v>4826876</v>
      </c>
      <c r="H67" s="33"/>
      <c r="I67" s="22"/>
      <c r="J67" s="33"/>
      <c r="K67" s="49"/>
      <c r="L67" s="48"/>
      <c r="M67" s="33"/>
      <c r="N67" s="33"/>
      <c r="O67" s="33"/>
      <c r="P67" s="33"/>
      <c r="Q67" s="33"/>
      <c r="R67" s="25"/>
      <c r="S67" s="33"/>
      <c r="T67" s="48"/>
      <c r="U67" s="33"/>
      <c r="V67" s="33"/>
      <c r="W67" s="33"/>
      <c r="X67" s="33"/>
      <c r="Y67" s="33"/>
      <c r="Z67" s="33"/>
      <c r="AA67" s="22">
        <v>4826876</v>
      </c>
      <c r="AB67" s="23">
        <f t="shared" si="1"/>
        <v>0</v>
      </c>
      <c r="AC67" s="22">
        <f t="shared" ref="AC67" si="60">SUM(AD67:AW67)</f>
        <v>0</v>
      </c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3">
        <f t="shared" si="3"/>
        <v>1</v>
      </c>
      <c r="AY67" s="22">
        <f t="shared" ref="AY67" si="61">SUM(AZ67:BS67)</f>
        <v>4826876</v>
      </c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>
        <f t="shared" si="51"/>
        <v>4826876</v>
      </c>
      <c r="BT67" s="23">
        <f t="shared" si="7"/>
        <v>0</v>
      </c>
      <c r="BU67" s="22">
        <f t="shared" ref="BU67" si="62">SUM(BV67:CO67)</f>
        <v>0</v>
      </c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3">
        <f t="shared" si="53"/>
        <v>1</v>
      </c>
      <c r="CQ67" s="22">
        <f t="shared" ref="CQ67" si="63">SUM(CR67:DK67)</f>
        <v>4826876</v>
      </c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>
        <f t="shared" si="56"/>
        <v>4826876</v>
      </c>
      <c r="DM67" s="26">
        <f t="shared" si="27"/>
        <v>4826876</v>
      </c>
      <c r="DN67" s="26">
        <f t="shared" si="28"/>
        <v>4826876</v>
      </c>
      <c r="DO67" s="26">
        <f t="shared" si="29"/>
        <v>4826876</v>
      </c>
    </row>
    <row r="68" spans="1:120" ht="24.75" customHeight="1" x14ac:dyDescent="0.25">
      <c r="A68" s="174"/>
      <c r="B68" s="65" t="s">
        <v>219</v>
      </c>
      <c r="C68" s="30" t="s">
        <v>220</v>
      </c>
      <c r="D68" s="66" t="s">
        <v>221</v>
      </c>
      <c r="E68" s="20">
        <v>520</v>
      </c>
      <c r="F68" s="64" t="s">
        <v>102</v>
      </c>
      <c r="G68" s="22">
        <f t="shared" si="48"/>
        <v>20000000</v>
      </c>
      <c r="H68" s="33"/>
      <c r="I68" s="22">
        <v>20000000</v>
      </c>
      <c r="J68" s="33"/>
      <c r="K68" s="49"/>
      <c r="L68" s="48"/>
      <c r="M68" s="33"/>
      <c r="N68" s="33"/>
      <c r="O68" s="33"/>
      <c r="P68" s="33"/>
      <c r="Q68" s="33"/>
      <c r="R68" s="25"/>
      <c r="S68" s="33"/>
      <c r="T68" s="48"/>
      <c r="U68" s="33"/>
      <c r="V68" s="33"/>
      <c r="W68" s="33"/>
      <c r="X68" s="33"/>
      <c r="Y68" s="33"/>
      <c r="Z68" s="33"/>
      <c r="AA68" s="62"/>
      <c r="AB68" s="23">
        <f t="shared" si="1"/>
        <v>0.99965504999999999</v>
      </c>
      <c r="AC68" s="22">
        <f t="shared" si="59"/>
        <v>19993101</v>
      </c>
      <c r="AD68" s="22"/>
      <c r="AE68" s="22">
        <f>+'[1]ENERO 2017'!$K$823</f>
        <v>19993101</v>
      </c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3">
        <f t="shared" si="3"/>
        <v>3.4495000000001053E-4</v>
      </c>
      <c r="AY68" s="22">
        <f t="shared" si="49"/>
        <v>6899</v>
      </c>
      <c r="AZ68" s="22">
        <f t="shared" si="57"/>
        <v>0</v>
      </c>
      <c r="BA68" s="22">
        <f t="shared" si="50"/>
        <v>6899</v>
      </c>
      <c r="BB68" s="22">
        <f t="shared" si="50"/>
        <v>0</v>
      </c>
      <c r="BC68" s="22">
        <f t="shared" si="50"/>
        <v>0</v>
      </c>
      <c r="BD68" s="22">
        <f t="shared" si="50"/>
        <v>0</v>
      </c>
      <c r="BE68" s="22">
        <f t="shared" si="50"/>
        <v>0</v>
      </c>
      <c r="BF68" s="22">
        <f t="shared" si="50"/>
        <v>0</v>
      </c>
      <c r="BG68" s="22">
        <f t="shared" si="50"/>
        <v>0</v>
      </c>
      <c r="BH68" s="22">
        <f t="shared" si="50"/>
        <v>0</v>
      </c>
      <c r="BI68" s="22">
        <f t="shared" si="50"/>
        <v>0</v>
      </c>
      <c r="BJ68" s="22">
        <f t="shared" si="50"/>
        <v>0</v>
      </c>
      <c r="BK68" s="22">
        <f t="shared" si="50"/>
        <v>0</v>
      </c>
      <c r="BL68" s="22">
        <f t="shared" si="50"/>
        <v>0</v>
      </c>
      <c r="BM68" s="22">
        <f t="shared" si="50"/>
        <v>0</v>
      </c>
      <c r="BN68" s="22">
        <f t="shared" si="50"/>
        <v>0</v>
      </c>
      <c r="BO68" s="22">
        <f t="shared" si="50"/>
        <v>0</v>
      </c>
      <c r="BP68" s="22">
        <f t="shared" si="50"/>
        <v>0</v>
      </c>
      <c r="BQ68" s="22">
        <f t="shared" si="51"/>
        <v>0</v>
      </c>
      <c r="BR68" s="22">
        <f t="shared" si="51"/>
        <v>0</v>
      </c>
      <c r="BS68" s="22">
        <f t="shared" si="51"/>
        <v>0</v>
      </c>
      <c r="BT68" s="23">
        <f t="shared" si="7"/>
        <v>0.99965504999999999</v>
      </c>
      <c r="BU68" s="22">
        <f t="shared" si="52"/>
        <v>19993101</v>
      </c>
      <c r="BV68" s="22"/>
      <c r="BW68" s="22">
        <f>+'[4]FEBRERO 2017'!$H$1030</f>
        <v>19993101</v>
      </c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3">
        <f t="shared" si="53"/>
        <v>3.4495000000001053E-4</v>
      </c>
      <c r="CQ68" s="22">
        <f t="shared" si="54"/>
        <v>6899</v>
      </c>
      <c r="CR68" s="22">
        <f t="shared" si="58"/>
        <v>0</v>
      </c>
      <c r="CS68" s="22">
        <f t="shared" si="55"/>
        <v>6899</v>
      </c>
      <c r="CT68" s="22">
        <f t="shared" si="55"/>
        <v>0</v>
      </c>
      <c r="CU68" s="22">
        <f t="shared" si="55"/>
        <v>0</v>
      </c>
      <c r="CV68" s="22">
        <f t="shared" si="55"/>
        <v>0</v>
      </c>
      <c r="CW68" s="22">
        <f t="shared" si="55"/>
        <v>0</v>
      </c>
      <c r="CX68" s="22">
        <f t="shared" si="55"/>
        <v>0</v>
      </c>
      <c r="CY68" s="22">
        <f t="shared" si="55"/>
        <v>0</v>
      </c>
      <c r="CZ68" s="22">
        <f t="shared" si="55"/>
        <v>0</v>
      </c>
      <c r="DA68" s="22">
        <f t="shared" si="55"/>
        <v>0</v>
      </c>
      <c r="DB68" s="22">
        <f t="shared" si="55"/>
        <v>0</v>
      </c>
      <c r="DC68" s="22">
        <f t="shared" si="55"/>
        <v>0</v>
      </c>
      <c r="DD68" s="22">
        <f t="shared" si="55"/>
        <v>0</v>
      </c>
      <c r="DE68" s="22">
        <f t="shared" si="55"/>
        <v>0</v>
      </c>
      <c r="DF68" s="22">
        <f t="shared" si="55"/>
        <v>0</v>
      </c>
      <c r="DG68" s="22">
        <f t="shared" si="55"/>
        <v>0</v>
      </c>
      <c r="DH68" s="22">
        <f t="shared" si="55"/>
        <v>0</v>
      </c>
      <c r="DI68" s="22">
        <f t="shared" si="56"/>
        <v>0</v>
      </c>
      <c r="DJ68" s="22">
        <f t="shared" si="56"/>
        <v>0</v>
      </c>
      <c r="DK68" s="22">
        <f t="shared" si="56"/>
        <v>0</v>
      </c>
      <c r="DM68" s="26">
        <f t="shared" si="27"/>
        <v>20000000</v>
      </c>
      <c r="DN68" s="26">
        <f t="shared" si="28"/>
        <v>20000000</v>
      </c>
      <c r="DO68" s="26">
        <f t="shared" si="29"/>
        <v>20000000</v>
      </c>
    </row>
    <row r="69" spans="1:120" s="70" customFormat="1" ht="40.5" customHeight="1" x14ac:dyDescent="0.25">
      <c r="A69" s="174" t="s">
        <v>179</v>
      </c>
      <c r="B69" s="151" t="s">
        <v>222</v>
      </c>
      <c r="C69" s="67" t="s">
        <v>223</v>
      </c>
      <c r="D69" s="19" t="s">
        <v>224</v>
      </c>
      <c r="E69" s="28">
        <v>520</v>
      </c>
      <c r="F69" s="64" t="s">
        <v>102</v>
      </c>
      <c r="G69" s="22">
        <f t="shared" si="48"/>
        <v>5000000</v>
      </c>
      <c r="H69" s="25"/>
      <c r="I69" s="22">
        <v>5000000</v>
      </c>
      <c r="J69" s="25"/>
      <c r="K69" s="25"/>
      <c r="L69" s="68"/>
      <c r="M69" s="25"/>
      <c r="N69" s="25"/>
      <c r="O69" s="25"/>
      <c r="P69" s="25"/>
      <c r="Q69" s="25"/>
      <c r="R69" s="25"/>
      <c r="S69" s="25"/>
      <c r="T69" s="48"/>
      <c r="U69" s="68"/>
      <c r="V69" s="22"/>
      <c r="W69" s="22"/>
      <c r="X69" s="22"/>
      <c r="Y69" s="22"/>
      <c r="Z69" s="22"/>
      <c r="AA69" s="22"/>
      <c r="AB69" s="69">
        <f t="shared" si="1"/>
        <v>1</v>
      </c>
      <c r="AC69" s="22">
        <f t="shared" si="59"/>
        <v>5000000</v>
      </c>
      <c r="AD69" s="68"/>
      <c r="AE69" s="68">
        <f>+'[5]ABRIL 2017'!$K$1487</f>
        <v>5000000</v>
      </c>
      <c r="AF69" s="68"/>
      <c r="AG69" s="68"/>
      <c r="AH69" s="22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9">
        <f t="shared" si="3"/>
        <v>0</v>
      </c>
      <c r="AY69" s="22">
        <f t="shared" si="49"/>
        <v>0</v>
      </c>
      <c r="AZ69" s="22">
        <f t="shared" si="57"/>
        <v>0</v>
      </c>
      <c r="BA69" s="22">
        <f t="shared" si="50"/>
        <v>0</v>
      </c>
      <c r="BB69" s="22">
        <f t="shared" si="50"/>
        <v>0</v>
      </c>
      <c r="BC69" s="22">
        <f t="shared" si="50"/>
        <v>0</v>
      </c>
      <c r="BD69" s="22">
        <f t="shared" si="50"/>
        <v>0</v>
      </c>
      <c r="BE69" s="22">
        <f t="shared" si="50"/>
        <v>0</v>
      </c>
      <c r="BF69" s="22">
        <f t="shared" si="50"/>
        <v>0</v>
      </c>
      <c r="BG69" s="22">
        <f t="shared" si="50"/>
        <v>0</v>
      </c>
      <c r="BH69" s="22">
        <f t="shared" si="50"/>
        <v>0</v>
      </c>
      <c r="BI69" s="22">
        <f t="shared" si="50"/>
        <v>0</v>
      </c>
      <c r="BJ69" s="22">
        <f t="shared" si="50"/>
        <v>0</v>
      </c>
      <c r="BK69" s="22">
        <f t="shared" si="50"/>
        <v>0</v>
      </c>
      <c r="BL69" s="22">
        <f t="shared" si="50"/>
        <v>0</v>
      </c>
      <c r="BM69" s="22">
        <f t="shared" si="50"/>
        <v>0</v>
      </c>
      <c r="BN69" s="22">
        <f t="shared" si="50"/>
        <v>0</v>
      </c>
      <c r="BO69" s="22">
        <f t="shared" si="50"/>
        <v>0</v>
      </c>
      <c r="BP69" s="22">
        <f t="shared" si="50"/>
        <v>0</v>
      </c>
      <c r="BQ69" s="22">
        <f t="shared" si="51"/>
        <v>0</v>
      </c>
      <c r="BR69" s="22">
        <f t="shared" si="51"/>
        <v>0</v>
      </c>
      <c r="BS69" s="22">
        <f t="shared" si="51"/>
        <v>0</v>
      </c>
      <c r="BT69" s="69">
        <f t="shared" si="7"/>
        <v>0</v>
      </c>
      <c r="BU69" s="22">
        <f t="shared" si="52"/>
        <v>0</v>
      </c>
      <c r="BV69" s="68"/>
      <c r="BW69" s="68"/>
      <c r="BX69" s="68"/>
      <c r="BY69" s="68"/>
      <c r="BZ69" s="68"/>
      <c r="CA69" s="68"/>
      <c r="CB69" s="68"/>
      <c r="CC69" s="68"/>
      <c r="CD69" s="68"/>
      <c r="CE69" s="68"/>
      <c r="CF69" s="68"/>
      <c r="CG69" s="68"/>
      <c r="CH69" s="68"/>
      <c r="CI69" s="68"/>
      <c r="CJ69" s="68"/>
      <c r="CK69" s="68"/>
      <c r="CL69" s="68"/>
      <c r="CM69" s="68"/>
      <c r="CN69" s="68"/>
      <c r="CO69" s="68"/>
      <c r="CP69" s="69">
        <f t="shared" si="53"/>
        <v>1</v>
      </c>
      <c r="CQ69" s="22">
        <f t="shared" si="54"/>
        <v>5000000</v>
      </c>
      <c r="CR69" s="22">
        <f t="shared" si="58"/>
        <v>0</v>
      </c>
      <c r="CS69" s="22">
        <f t="shared" si="55"/>
        <v>5000000</v>
      </c>
      <c r="CT69" s="22">
        <f t="shared" si="55"/>
        <v>0</v>
      </c>
      <c r="CU69" s="22">
        <f t="shared" si="55"/>
        <v>0</v>
      </c>
      <c r="CV69" s="22">
        <f t="shared" si="55"/>
        <v>0</v>
      </c>
      <c r="CW69" s="22">
        <f t="shared" si="55"/>
        <v>0</v>
      </c>
      <c r="CX69" s="22">
        <f t="shared" si="55"/>
        <v>0</v>
      </c>
      <c r="CY69" s="22">
        <f t="shared" si="55"/>
        <v>0</v>
      </c>
      <c r="CZ69" s="22">
        <f t="shared" si="55"/>
        <v>0</v>
      </c>
      <c r="DA69" s="22">
        <f t="shared" si="55"/>
        <v>0</v>
      </c>
      <c r="DB69" s="22">
        <f t="shared" si="55"/>
        <v>0</v>
      </c>
      <c r="DC69" s="22">
        <f t="shared" si="55"/>
        <v>0</v>
      </c>
      <c r="DD69" s="22">
        <f t="shared" si="55"/>
        <v>0</v>
      </c>
      <c r="DE69" s="22">
        <f t="shared" si="55"/>
        <v>0</v>
      </c>
      <c r="DF69" s="22">
        <f t="shared" si="55"/>
        <v>0</v>
      </c>
      <c r="DG69" s="22">
        <f t="shared" si="55"/>
        <v>0</v>
      </c>
      <c r="DH69" s="22">
        <f t="shared" si="55"/>
        <v>0</v>
      </c>
      <c r="DI69" s="22">
        <f t="shared" si="56"/>
        <v>0</v>
      </c>
      <c r="DJ69" s="22">
        <f t="shared" si="56"/>
        <v>0</v>
      </c>
      <c r="DK69" s="22">
        <f t="shared" si="56"/>
        <v>0</v>
      </c>
      <c r="DM69" s="26">
        <f t="shared" si="27"/>
        <v>5000000</v>
      </c>
      <c r="DN69" s="26">
        <f t="shared" si="28"/>
        <v>5000000</v>
      </c>
      <c r="DO69" s="26">
        <f t="shared" si="29"/>
        <v>5000000</v>
      </c>
    </row>
    <row r="70" spans="1:120" s="70" customFormat="1" ht="51.75" customHeight="1" x14ac:dyDescent="0.25">
      <c r="A70" s="174"/>
      <c r="B70" s="153"/>
      <c r="C70" s="67" t="s">
        <v>225</v>
      </c>
      <c r="D70" s="19" t="s">
        <v>226</v>
      </c>
      <c r="E70" s="28">
        <v>520</v>
      </c>
      <c r="F70" s="64" t="s">
        <v>102</v>
      </c>
      <c r="G70" s="22">
        <f t="shared" si="48"/>
        <v>5000000</v>
      </c>
      <c r="H70" s="25"/>
      <c r="I70" s="22">
        <v>5000000</v>
      </c>
      <c r="J70" s="25"/>
      <c r="K70" s="50"/>
      <c r="L70" s="71"/>
      <c r="M70" s="25"/>
      <c r="N70" s="25"/>
      <c r="O70" s="25"/>
      <c r="P70" s="25"/>
      <c r="Q70" s="25"/>
      <c r="R70" s="25"/>
      <c r="S70" s="25"/>
      <c r="T70" s="48"/>
      <c r="U70" s="68"/>
      <c r="V70" s="22"/>
      <c r="W70" s="22"/>
      <c r="X70" s="22"/>
      <c r="Y70" s="22"/>
      <c r="Z70" s="22"/>
      <c r="AA70" s="22"/>
      <c r="AB70" s="69">
        <f t="shared" ref="AB70:AB108" si="64">+AC70/G70</f>
        <v>0</v>
      </c>
      <c r="AC70" s="22">
        <f t="shared" si="59"/>
        <v>0</v>
      </c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9">
        <f t="shared" ref="AX70:AX108" si="65">1-AB70</f>
        <v>1</v>
      </c>
      <c r="AY70" s="22">
        <f t="shared" si="49"/>
        <v>5000000</v>
      </c>
      <c r="AZ70" s="22">
        <f t="shared" si="57"/>
        <v>0</v>
      </c>
      <c r="BA70" s="22">
        <f t="shared" si="50"/>
        <v>5000000</v>
      </c>
      <c r="BB70" s="22">
        <f t="shared" si="50"/>
        <v>0</v>
      </c>
      <c r="BC70" s="22">
        <f t="shared" si="50"/>
        <v>0</v>
      </c>
      <c r="BD70" s="22">
        <f t="shared" si="50"/>
        <v>0</v>
      </c>
      <c r="BE70" s="22">
        <f t="shared" si="50"/>
        <v>0</v>
      </c>
      <c r="BF70" s="22">
        <f t="shared" si="50"/>
        <v>0</v>
      </c>
      <c r="BG70" s="22">
        <f t="shared" si="50"/>
        <v>0</v>
      </c>
      <c r="BH70" s="22">
        <f t="shared" si="50"/>
        <v>0</v>
      </c>
      <c r="BI70" s="22">
        <f t="shared" si="50"/>
        <v>0</v>
      </c>
      <c r="BJ70" s="22">
        <f t="shared" si="50"/>
        <v>0</v>
      </c>
      <c r="BK70" s="22">
        <f t="shared" si="50"/>
        <v>0</v>
      </c>
      <c r="BL70" s="22">
        <f t="shared" si="50"/>
        <v>0</v>
      </c>
      <c r="BM70" s="22">
        <f t="shared" si="50"/>
        <v>0</v>
      </c>
      <c r="BN70" s="22">
        <f t="shared" si="50"/>
        <v>0</v>
      </c>
      <c r="BO70" s="22">
        <f t="shared" si="50"/>
        <v>0</v>
      </c>
      <c r="BP70" s="22">
        <f t="shared" ref="BP70:BP74" si="66">X70-AT70</f>
        <v>0</v>
      </c>
      <c r="BQ70" s="22">
        <f t="shared" si="51"/>
        <v>0</v>
      </c>
      <c r="BR70" s="22">
        <f t="shared" si="51"/>
        <v>0</v>
      </c>
      <c r="BS70" s="22">
        <f t="shared" si="51"/>
        <v>0</v>
      </c>
      <c r="BT70" s="69">
        <f t="shared" ref="BT70:BT108" si="67">+BU70/G70</f>
        <v>0</v>
      </c>
      <c r="BU70" s="22">
        <f t="shared" si="52"/>
        <v>0</v>
      </c>
      <c r="BV70" s="68"/>
      <c r="BW70" s="68"/>
      <c r="BX70" s="68"/>
      <c r="BY70" s="68"/>
      <c r="BZ70" s="68"/>
      <c r="CA70" s="68"/>
      <c r="CB70" s="68"/>
      <c r="CC70" s="68"/>
      <c r="CD70" s="68"/>
      <c r="CE70" s="68"/>
      <c r="CF70" s="68"/>
      <c r="CG70" s="68"/>
      <c r="CH70" s="68"/>
      <c r="CI70" s="68"/>
      <c r="CJ70" s="68"/>
      <c r="CK70" s="68"/>
      <c r="CL70" s="68"/>
      <c r="CM70" s="68"/>
      <c r="CN70" s="68"/>
      <c r="CO70" s="68"/>
      <c r="CP70" s="69">
        <f t="shared" si="53"/>
        <v>1</v>
      </c>
      <c r="CQ70" s="22">
        <f t="shared" si="54"/>
        <v>5000000</v>
      </c>
      <c r="CR70" s="22">
        <f t="shared" si="58"/>
        <v>0</v>
      </c>
      <c r="CS70" s="22">
        <f t="shared" si="55"/>
        <v>5000000</v>
      </c>
      <c r="CT70" s="22">
        <f t="shared" si="55"/>
        <v>0</v>
      </c>
      <c r="CU70" s="22">
        <f t="shared" si="55"/>
        <v>0</v>
      </c>
      <c r="CV70" s="22">
        <f t="shared" si="55"/>
        <v>0</v>
      </c>
      <c r="CW70" s="22">
        <f t="shared" si="55"/>
        <v>0</v>
      </c>
      <c r="CX70" s="22">
        <f t="shared" si="55"/>
        <v>0</v>
      </c>
      <c r="CY70" s="22">
        <f t="shared" si="55"/>
        <v>0</v>
      </c>
      <c r="CZ70" s="22">
        <f t="shared" si="55"/>
        <v>0</v>
      </c>
      <c r="DA70" s="22">
        <f t="shared" si="55"/>
        <v>0</v>
      </c>
      <c r="DB70" s="22">
        <f t="shared" si="55"/>
        <v>0</v>
      </c>
      <c r="DC70" s="22">
        <f t="shared" si="55"/>
        <v>0</v>
      </c>
      <c r="DD70" s="22">
        <f t="shared" si="55"/>
        <v>0</v>
      </c>
      <c r="DE70" s="22">
        <f t="shared" si="55"/>
        <v>0</v>
      </c>
      <c r="DF70" s="22">
        <f t="shared" si="55"/>
        <v>0</v>
      </c>
      <c r="DG70" s="22">
        <f t="shared" si="55"/>
        <v>0</v>
      </c>
      <c r="DH70" s="22">
        <f t="shared" ref="DH70:DH74" si="68">X70-CL70</f>
        <v>0</v>
      </c>
      <c r="DI70" s="22">
        <f t="shared" si="56"/>
        <v>0</v>
      </c>
      <c r="DJ70" s="22">
        <f t="shared" si="56"/>
        <v>0</v>
      </c>
      <c r="DK70" s="22">
        <f t="shared" si="56"/>
        <v>0</v>
      </c>
      <c r="DM70" s="26">
        <f t="shared" si="27"/>
        <v>5000000</v>
      </c>
      <c r="DN70" s="26">
        <f t="shared" si="28"/>
        <v>5000000</v>
      </c>
      <c r="DO70" s="26">
        <f t="shared" si="29"/>
        <v>5000000</v>
      </c>
    </row>
    <row r="71" spans="1:120" ht="33" customHeight="1" x14ac:dyDescent="0.25">
      <c r="A71" s="174"/>
      <c r="B71" s="151" t="s">
        <v>227</v>
      </c>
      <c r="C71" s="30" t="s">
        <v>228</v>
      </c>
      <c r="D71" s="19" t="s">
        <v>229</v>
      </c>
      <c r="E71" s="20">
        <v>520</v>
      </c>
      <c r="F71" s="64" t="s">
        <v>102</v>
      </c>
      <c r="G71" s="22">
        <f t="shared" si="48"/>
        <v>6000000</v>
      </c>
      <c r="H71" s="33"/>
      <c r="I71" s="22">
        <v>6000000</v>
      </c>
      <c r="J71" s="22"/>
      <c r="K71" s="48"/>
      <c r="L71" s="71"/>
      <c r="M71" s="33"/>
      <c r="N71" s="33"/>
      <c r="O71" s="33"/>
      <c r="P71" s="33"/>
      <c r="Q71" s="33"/>
      <c r="R71" s="25"/>
      <c r="S71" s="33"/>
      <c r="T71" s="48"/>
      <c r="U71" s="22"/>
      <c r="V71" s="22"/>
      <c r="W71" s="22"/>
      <c r="X71" s="22"/>
      <c r="Y71" s="22"/>
      <c r="Z71" s="22"/>
      <c r="AA71" s="22"/>
      <c r="AB71" s="23">
        <f t="shared" si="64"/>
        <v>0</v>
      </c>
      <c r="AC71" s="22">
        <f t="shared" si="59"/>
        <v>0</v>
      </c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65"/>
        <v>1</v>
      </c>
      <c r="AY71" s="22">
        <f t="shared" si="49"/>
        <v>6000000</v>
      </c>
      <c r="AZ71" s="22">
        <f t="shared" si="57"/>
        <v>0</v>
      </c>
      <c r="BA71" s="22">
        <f t="shared" si="57"/>
        <v>6000000</v>
      </c>
      <c r="BB71" s="22">
        <f t="shared" si="57"/>
        <v>0</v>
      </c>
      <c r="BC71" s="22">
        <f t="shared" si="57"/>
        <v>0</v>
      </c>
      <c r="BD71" s="22">
        <f t="shared" si="57"/>
        <v>0</v>
      </c>
      <c r="BE71" s="22">
        <f t="shared" si="57"/>
        <v>0</v>
      </c>
      <c r="BF71" s="22">
        <f t="shared" si="57"/>
        <v>0</v>
      </c>
      <c r="BG71" s="22">
        <f t="shared" si="57"/>
        <v>0</v>
      </c>
      <c r="BH71" s="22">
        <f t="shared" si="57"/>
        <v>0</v>
      </c>
      <c r="BI71" s="22">
        <f t="shared" si="57"/>
        <v>0</v>
      </c>
      <c r="BJ71" s="22">
        <f t="shared" si="57"/>
        <v>0</v>
      </c>
      <c r="BK71" s="22">
        <f t="shared" si="57"/>
        <v>0</v>
      </c>
      <c r="BL71" s="22">
        <f t="shared" si="57"/>
        <v>0</v>
      </c>
      <c r="BM71" s="22">
        <f t="shared" si="57"/>
        <v>0</v>
      </c>
      <c r="BN71" s="22">
        <f t="shared" si="57"/>
        <v>0</v>
      </c>
      <c r="BO71" s="22">
        <f t="shared" si="57"/>
        <v>0</v>
      </c>
      <c r="BP71" s="22">
        <f t="shared" si="66"/>
        <v>0</v>
      </c>
      <c r="BQ71" s="22">
        <f t="shared" si="51"/>
        <v>0</v>
      </c>
      <c r="BR71" s="22">
        <f t="shared" si="51"/>
        <v>0</v>
      </c>
      <c r="BS71" s="22">
        <f t="shared" si="51"/>
        <v>0</v>
      </c>
      <c r="BT71" s="23">
        <f t="shared" si="67"/>
        <v>0</v>
      </c>
      <c r="BU71" s="22">
        <f t="shared" si="52"/>
        <v>0</v>
      </c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69">
        <f t="shared" si="53"/>
        <v>1</v>
      </c>
      <c r="CQ71" s="22">
        <f t="shared" si="54"/>
        <v>6000000</v>
      </c>
      <c r="CR71" s="22">
        <f t="shared" si="58"/>
        <v>0</v>
      </c>
      <c r="CS71" s="22">
        <f t="shared" si="58"/>
        <v>6000000</v>
      </c>
      <c r="CT71" s="22">
        <f t="shared" si="58"/>
        <v>0</v>
      </c>
      <c r="CU71" s="22">
        <f t="shared" si="58"/>
        <v>0</v>
      </c>
      <c r="CV71" s="22">
        <f t="shared" si="58"/>
        <v>0</v>
      </c>
      <c r="CW71" s="22">
        <f t="shared" si="58"/>
        <v>0</v>
      </c>
      <c r="CX71" s="22">
        <f t="shared" si="58"/>
        <v>0</v>
      </c>
      <c r="CY71" s="22">
        <f t="shared" si="58"/>
        <v>0</v>
      </c>
      <c r="CZ71" s="22">
        <f t="shared" si="58"/>
        <v>0</v>
      </c>
      <c r="DA71" s="22">
        <f t="shared" si="58"/>
        <v>0</v>
      </c>
      <c r="DB71" s="22">
        <f t="shared" si="58"/>
        <v>0</v>
      </c>
      <c r="DC71" s="22">
        <f t="shared" si="58"/>
        <v>0</v>
      </c>
      <c r="DD71" s="22">
        <f t="shared" si="58"/>
        <v>0</v>
      </c>
      <c r="DE71" s="22">
        <f t="shared" si="58"/>
        <v>0</v>
      </c>
      <c r="DF71" s="22">
        <f t="shared" si="58"/>
        <v>0</v>
      </c>
      <c r="DG71" s="22">
        <f t="shared" si="58"/>
        <v>0</v>
      </c>
      <c r="DH71" s="22">
        <f t="shared" si="68"/>
        <v>0</v>
      </c>
      <c r="DI71" s="22">
        <f t="shared" si="56"/>
        <v>0</v>
      </c>
      <c r="DJ71" s="22">
        <f t="shared" si="56"/>
        <v>0</v>
      </c>
      <c r="DK71" s="22">
        <f t="shared" si="56"/>
        <v>0</v>
      </c>
      <c r="DM71" s="26">
        <f t="shared" si="27"/>
        <v>6000000</v>
      </c>
      <c r="DN71" s="26">
        <f t="shared" si="28"/>
        <v>6000000</v>
      </c>
      <c r="DO71" s="26">
        <f t="shared" si="29"/>
        <v>6000000</v>
      </c>
      <c r="DP71" s="35"/>
    </row>
    <row r="72" spans="1:120" ht="38.25" customHeight="1" x14ac:dyDescent="0.25">
      <c r="A72" s="174"/>
      <c r="B72" s="152"/>
      <c r="C72" s="30" t="s">
        <v>230</v>
      </c>
      <c r="D72" s="19" t="s">
        <v>231</v>
      </c>
      <c r="E72" s="20">
        <v>520</v>
      </c>
      <c r="F72" s="64" t="s">
        <v>102</v>
      </c>
      <c r="G72" s="22">
        <f t="shared" si="48"/>
        <v>6000000</v>
      </c>
      <c r="H72" s="33"/>
      <c r="I72" s="22">
        <v>6000000</v>
      </c>
      <c r="J72" s="22"/>
      <c r="K72" s="48"/>
      <c r="L72" s="71"/>
      <c r="M72" s="33"/>
      <c r="N72" s="33"/>
      <c r="O72" s="33"/>
      <c r="P72" s="33"/>
      <c r="Q72" s="33"/>
      <c r="R72" s="25"/>
      <c r="S72" s="33"/>
      <c r="T72" s="48"/>
      <c r="U72" s="22"/>
      <c r="V72" s="22"/>
      <c r="W72" s="22"/>
      <c r="X72" s="22"/>
      <c r="Y72" s="22"/>
      <c r="Z72" s="22"/>
      <c r="AA72" s="22"/>
      <c r="AB72" s="23">
        <f t="shared" si="64"/>
        <v>0</v>
      </c>
      <c r="AC72" s="22">
        <f t="shared" si="59"/>
        <v>0</v>
      </c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3">
        <f t="shared" si="65"/>
        <v>1</v>
      </c>
      <c r="AY72" s="22">
        <f t="shared" si="49"/>
        <v>6000000</v>
      </c>
      <c r="AZ72" s="22">
        <f t="shared" si="57"/>
        <v>0</v>
      </c>
      <c r="BA72" s="22">
        <f t="shared" si="57"/>
        <v>6000000</v>
      </c>
      <c r="BB72" s="22">
        <f t="shared" si="57"/>
        <v>0</v>
      </c>
      <c r="BC72" s="22">
        <f t="shared" si="57"/>
        <v>0</v>
      </c>
      <c r="BD72" s="22">
        <f t="shared" si="57"/>
        <v>0</v>
      </c>
      <c r="BE72" s="22">
        <f t="shared" si="57"/>
        <v>0</v>
      </c>
      <c r="BF72" s="22">
        <f t="shared" si="57"/>
        <v>0</v>
      </c>
      <c r="BG72" s="22">
        <f t="shared" si="57"/>
        <v>0</v>
      </c>
      <c r="BH72" s="22">
        <f t="shared" si="57"/>
        <v>0</v>
      </c>
      <c r="BI72" s="22">
        <f t="shared" si="57"/>
        <v>0</v>
      </c>
      <c r="BJ72" s="22">
        <f t="shared" si="57"/>
        <v>0</v>
      </c>
      <c r="BK72" s="22">
        <f t="shared" si="57"/>
        <v>0</v>
      </c>
      <c r="BL72" s="22">
        <f t="shared" si="57"/>
        <v>0</v>
      </c>
      <c r="BM72" s="22">
        <f t="shared" si="57"/>
        <v>0</v>
      </c>
      <c r="BN72" s="22">
        <f t="shared" si="57"/>
        <v>0</v>
      </c>
      <c r="BO72" s="22">
        <f t="shared" si="57"/>
        <v>0</v>
      </c>
      <c r="BP72" s="22">
        <f t="shared" si="66"/>
        <v>0</v>
      </c>
      <c r="BQ72" s="22">
        <f t="shared" si="51"/>
        <v>0</v>
      </c>
      <c r="BR72" s="22">
        <f t="shared" si="51"/>
        <v>0</v>
      </c>
      <c r="BS72" s="22">
        <f t="shared" si="51"/>
        <v>0</v>
      </c>
      <c r="BT72" s="23">
        <f t="shared" si="67"/>
        <v>0</v>
      </c>
      <c r="BU72" s="22">
        <f t="shared" si="52"/>
        <v>0</v>
      </c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69">
        <f t="shared" si="53"/>
        <v>1</v>
      </c>
      <c r="CQ72" s="22">
        <f t="shared" si="54"/>
        <v>6000000</v>
      </c>
      <c r="CR72" s="22">
        <f t="shared" si="58"/>
        <v>0</v>
      </c>
      <c r="CS72" s="22">
        <f t="shared" si="58"/>
        <v>6000000</v>
      </c>
      <c r="CT72" s="22">
        <f t="shared" si="58"/>
        <v>0</v>
      </c>
      <c r="CU72" s="22">
        <f t="shared" si="58"/>
        <v>0</v>
      </c>
      <c r="CV72" s="22">
        <f t="shared" si="58"/>
        <v>0</v>
      </c>
      <c r="CW72" s="22">
        <f t="shared" si="58"/>
        <v>0</v>
      </c>
      <c r="CX72" s="22">
        <f t="shared" si="58"/>
        <v>0</v>
      </c>
      <c r="CY72" s="22">
        <f t="shared" si="58"/>
        <v>0</v>
      </c>
      <c r="CZ72" s="22">
        <f t="shared" si="58"/>
        <v>0</v>
      </c>
      <c r="DA72" s="22">
        <f t="shared" si="58"/>
        <v>0</v>
      </c>
      <c r="DB72" s="22">
        <f t="shared" si="58"/>
        <v>0</v>
      </c>
      <c r="DC72" s="22">
        <f t="shared" si="58"/>
        <v>0</v>
      </c>
      <c r="DD72" s="22">
        <f t="shared" si="58"/>
        <v>0</v>
      </c>
      <c r="DE72" s="22">
        <f t="shared" si="58"/>
        <v>0</v>
      </c>
      <c r="DF72" s="22">
        <f t="shared" si="58"/>
        <v>0</v>
      </c>
      <c r="DG72" s="22">
        <f t="shared" si="58"/>
        <v>0</v>
      </c>
      <c r="DH72" s="22">
        <f t="shared" si="68"/>
        <v>0</v>
      </c>
      <c r="DI72" s="22">
        <f t="shared" si="56"/>
        <v>0</v>
      </c>
      <c r="DJ72" s="22">
        <f t="shared" si="56"/>
        <v>0</v>
      </c>
      <c r="DK72" s="22">
        <f t="shared" si="56"/>
        <v>0</v>
      </c>
      <c r="DM72" s="26">
        <f t="shared" si="27"/>
        <v>6000000</v>
      </c>
      <c r="DN72" s="26">
        <f t="shared" si="28"/>
        <v>6000000</v>
      </c>
      <c r="DO72" s="26">
        <f t="shared" si="29"/>
        <v>6000000</v>
      </c>
    </row>
    <row r="73" spans="1:120" ht="28.5" customHeight="1" x14ac:dyDescent="0.25">
      <c r="A73" s="174"/>
      <c r="B73" s="152"/>
      <c r="C73" s="30" t="s">
        <v>232</v>
      </c>
      <c r="D73" s="19" t="s">
        <v>233</v>
      </c>
      <c r="E73" s="20">
        <v>520</v>
      </c>
      <c r="F73" s="64" t="s">
        <v>193</v>
      </c>
      <c r="G73" s="22">
        <f t="shared" si="48"/>
        <v>203000000</v>
      </c>
      <c r="H73" s="33"/>
      <c r="I73" s="22">
        <v>200000000</v>
      </c>
      <c r="J73" s="33"/>
      <c r="K73" s="49"/>
      <c r="L73" s="71"/>
      <c r="M73" s="33"/>
      <c r="N73" s="33"/>
      <c r="O73" s="33"/>
      <c r="P73" s="33"/>
      <c r="Q73" s="33"/>
      <c r="R73" s="25"/>
      <c r="S73" s="33"/>
      <c r="T73" s="71"/>
      <c r="U73" s="22"/>
      <c r="V73" s="22"/>
      <c r="W73" s="22"/>
      <c r="X73" s="22"/>
      <c r="Y73" s="22"/>
      <c r="Z73" s="22"/>
      <c r="AA73" s="22">
        <f>3000000</f>
        <v>3000000</v>
      </c>
      <c r="AB73" s="23">
        <f t="shared" si="64"/>
        <v>0.78574260098522164</v>
      </c>
      <c r="AC73" s="22">
        <f t="shared" si="59"/>
        <v>159505748</v>
      </c>
      <c r="AD73" s="22"/>
      <c r="AE73" s="22">
        <f>+'[3]MAYO 2017'!$K$1799</f>
        <v>159505748</v>
      </c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3">
        <f t="shared" si="65"/>
        <v>0.21425739901477836</v>
      </c>
      <c r="AY73" s="22">
        <f t="shared" si="49"/>
        <v>43494252</v>
      </c>
      <c r="AZ73" s="22">
        <f t="shared" si="57"/>
        <v>0</v>
      </c>
      <c r="BA73" s="22">
        <f t="shared" si="57"/>
        <v>40494252</v>
      </c>
      <c r="BB73" s="22">
        <f t="shared" si="57"/>
        <v>0</v>
      </c>
      <c r="BC73" s="22">
        <f t="shared" si="57"/>
        <v>0</v>
      </c>
      <c r="BD73" s="22">
        <f t="shared" si="57"/>
        <v>0</v>
      </c>
      <c r="BE73" s="22">
        <f t="shared" si="57"/>
        <v>0</v>
      </c>
      <c r="BF73" s="22">
        <f t="shared" si="57"/>
        <v>0</v>
      </c>
      <c r="BG73" s="22">
        <f t="shared" si="57"/>
        <v>0</v>
      </c>
      <c r="BH73" s="22">
        <f t="shared" si="57"/>
        <v>0</v>
      </c>
      <c r="BI73" s="22">
        <f t="shared" si="57"/>
        <v>0</v>
      </c>
      <c r="BJ73" s="22">
        <f t="shared" si="57"/>
        <v>0</v>
      </c>
      <c r="BK73" s="22">
        <f t="shared" si="57"/>
        <v>0</v>
      </c>
      <c r="BL73" s="22">
        <f t="shared" si="57"/>
        <v>0</v>
      </c>
      <c r="BM73" s="22">
        <f t="shared" si="57"/>
        <v>0</v>
      </c>
      <c r="BN73" s="22">
        <f t="shared" si="57"/>
        <v>0</v>
      </c>
      <c r="BO73" s="22">
        <f t="shared" si="57"/>
        <v>0</v>
      </c>
      <c r="BP73" s="22">
        <f t="shared" si="66"/>
        <v>0</v>
      </c>
      <c r="BQ73" s="22">
        <f t="shared" si="51"/>
        <v>0</v>
      </c>
      <c r="BR73" s="22">
        <f t="shared" si="51"/>
        <v>0</v>
      </c>
      <c r="BS73" s="22">
        <f t="shared" si="51"/>
        <v>3000000</v>
      </c>
      <c r="BT73" s="23">
        <f t="shared" si="67"/>
        <v>0.70874552709359606</v>
      </c>
      <c r="BU73" s="22">
        <f t="shared" si="52"/>
        <v>143875342</v>
      </c>
      <c r="BV73" s="22"/>
      <c r="BW73" s="22">
        <f>+'[3]MAYO 2017'!$H$1797</f>
        <v>143875342</v>
      </c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69">
        <f t="shared" si="53"/>
        <v>0.29125447290640394</v>
      </c>
      <c r="CQ73" s="22">
        <f t="shared" si="54"/>
        <v>59124658</v>
      </c>
      <c r="CR73" s="22">
        <f t="shared" si="58"/>
        <v>0</v>
      </c>
      <c r="CS73" s="22">
        <f t="shared" si="58"/>
        <v>56124658</v>
      </c>
      <c r="CT73" s="22">
        <f t="shared" si="58"/>
        <v>0</v>
      </c>
      <c r="CU73" s="22">
        <f t="shared" si="58"/>
        <v>0</v>
      </c>
      <c r="CV73" s="22">
        <f t="shared" si="58"/>
        <v>0</v>
      </c>
      <c r="CW73" s="22">
        <f t="shared" si="58"/>
        <v>0</v>
      </c>
      <c r="CX73" s="22">
        <f t="shared" si="58"/>
        <v>0</v>
      </c>
      <c r="CY73" s="22">
        <f t="shared" si="58"/>
        <v>0</v>
      </c>
      <c r="CZ73" s="22">
        <f t="shared" si="58"/>
        <v>0</v>
      </c>
      <c r="DA73" s="22">
        <f t="shared" si="58"/>
        <v>0</v>
      </c>
      <c r="DB73" s="22">
        <f t="shared" si="58"/>
        <v>0</v>
      </c>
      <c r="DC73" s="22">
        <f t="shared" si="58"/>
        <v>0</v>
      </c>
      <c r="DD73" s="22">
        <f t="shared" si="58"/>
        <v>0</v>
      </c>
      <c r="DE73" s="22">
        <f t="shared" si="58"/>
        <v>0</v>
      </c>
      <c r="DF73" s="22">
        <f t="shared" si="58"/>
        <v>0</v>
      </c>
      <c r="DG73" s="22">
        <f t="shared" si="58"/>
        <v>0</v>
      </c>
      <c r="DH73" s="22">
        <f t="shared" si="68"/>
        <v>0</v>
      </c>
      <c r="DI73" s="22">
        <f t="shared" si="56"/>
        <v>0</v>
      </c>
      <c r="DJ73" s="22">
        <f t="shared" si="56"/>
        <v>0</v>
      </c>
      <c r="DK73" s="22">
        <f t="shared" si="56"/>
        <v>3000000</v>
      </c>
      <c r="DM73" s="26">
        <f t="shared" si="27"/>
        <v>203000000</v>
      </c>
      <c r="DN73" s="26">
        <f t="shared" si="28"/>
        <v>203000000</v>
      </c>
      <c r="DO73" s="26">
        <f t="shared" si="29"/>
        <v>203000000</v>
      </c>
    </row>
    <row r="74" spans="1:120" ht="59.25" customHeight="1" x14ac:dyDescent="0.25">
      <c r="A74" s="174"/>
      <c r="B74" s="152"/>
      <c r="C74" s="72" t="s">
        <v>234</v>
      </c>
      <c r="D74" s="19" t="s">
        <v>235</v>
      </c>
      <c r="E74" s="20">
        <v>520</v>
      </c>
      <c r="F74" s="64" t="s">
        <v>236</v>
      </c>
      <c r="G74" s="22">
        <f t="shared" si="48"/>
        <v>33967589</v>
      </c>
      <c r="H74" s="73"/>
      <c r="I74" s="22"/>
      <c r="J74" s="73"/>
      <c r="K74" s="74"/>
      <c r="L74" s="71"/>
      <c r="M74" s="73"/>
      <c r="N74" s="73"/>
      <c r="O74" s="73"/>
      <c r="P74" s="73"/>
      <c r="Q74" s="73"/>
      <c r="R74" s="75"/>
      <c r="S74" s="73"/>
      <c r="T74" s="71"/>
      <c r="U74" s="39"/>
      <c r="V74" s="39"/>
      <c r="W74" s="39"/>
      <c r="X74" s="39"/>
      <c r="Y74" s="39"/>
      <c r="Z74" s="39"/>
      <c r="AA74" s="39">
        <f>22029791+11937798</f>
        <v>33967589</v>
      </c>
      <c r="AB74" s="23">
        <f t="shared" si="64"/>
        <v>0.15844583493988931</v>
      </c>
      <c r="AC74" s="22">
        <f t="shared" si="59"/>
        <v>5382023</v>
      </c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>
        <f>+'[5]ABRIL 2017'!$AC$1544</f>
        <v>5382023</v>
      </c>
      <c r="AX74" s="23">
        <f t="shared" si="65"/>
        <v>0.84155416506011071</v>
      </c>
      <c r="AY74" s="22">
        <f t="shared" si="49"/>
        <v>28585566</v>
      </c>
      <c r="AZ74" s="22">
        <f t="shared" si="57"/>
        <v>0</v>
      </c>
      <c r="BA74" s="22">
        <f t="shared" si="57"/>
        <v>0</v>
      </c>
      <c r="BB74" s="22">
        <f t="shared" si="57"/>
        <v>0</v>
      </c>
      <c r="BC74" s="22">
        <f t="shared" si="57"/>
        <v>0</v>
      </c>
      <c r="BD74" s="22">
        <f t="shared" si="57"/>
        <v>0</v>
      </c>
      <c r="BE74" s="22">
        <f t="shared" si="57"/>
        <v>0</v>
      </c>
      <c r="BF74" s="22">
        <f t="shared" si="57"/>
        <v>0</v>
      </c>
      <c r="BG74" s="22">
        <f t="shared" si="57"/>
        <v>0</v>
      </c>
      <c r="BH74" s="22">
        <f t="shared" si="57"/>
        <v>0</v>
      </c>
      <c r="BI74" s="22">
        <f t="shared" si="57"/>
        <v>0</v>
      </c>
      <c r="BJ74" s="22">
        <f t="shared" si="57"/>
        <v>0</v>
      </c>
      <c r="BK74" s="22">
        <f t="shared" si="57"/>
        <v>0</v>
      </c>
      <c r="BL74" s="22">
        <f t="shared" si="57"/>
        <v>0</v>
      </c>
      <c r="BM74" s="22">
        <f t="shared" si="57"/>
        <v>0</v>
      </c>
      <c r="BN74" s="22">
        <f t="shared" si="57"/>
        <v>0</v>
      </c>
      <c r="BO74" s="22">
        <f t="shared" si="57"/>
        <v>0</v>
      </c>
      <c r="BP74" s="22">
        <f t="shared" si="66"/>
        <v>0</v>
      </c>
      <c r="BQ74" s="22">
        <f t="shared" si="51"/>
        <v>0</v>
      </c>
      <c r="BR74" s="22">
        <f t="shared" si="51"/>
        <v>0</v>
      </c>
      <c r="BS74" s="22">
        <f t="shared" si="51"/>
        <v>28585566</v>
      </c>
      <c r="BT74" s="23">
        <f t="shared" si="67"/>
        <v>0.15665409752808773</v>
      </c>
      <c r="BU74" s="22">
        <f t="shared" si="52"/>
        <v>5321162</v>
      </c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>
        <f>+'[5]ABRIL 2017'!$H$1542</f>
        <v>5321162</v>
      </c>
      <c r="CP74" s="69">
        <f t="shared" si="53"/>
        <v>0.84334590247191232</v>
      </c>
      <c r="CQ74" s="22">
        <f t="shared" si="54"/>
        <v>28646427</v>
      </c>
      <c r="CR74" s="22">
        <f t="shared" si="58"/>
        <v>0</v>
      </c>
      <c r="CS74" s="22">
        <f t="shared" si="58"/>
        <v>0</v>
      </c>
      <c r="CT74" s="22">
        <f t="shared" si="58"/>
        <v>0</v>
      </c>
      <c r="CU74" s="22">
        <f t="shared" si="58"/>
        <v>0</v>
      </c>
      <c r="CV74" s="22">
        <f t="shared" si="58"/>
        <v>0</v>
      </c>
      <c r="CW74" s="22">
        <f t="shared" si="58"/>
        <v>0</v>
      </c>
      <c r="CX74" s="22">
        <f t="shared" si="58"/>
        <v>0</v>
      </c>
      <c r="CY74" s="22">
        <f t="shared" si="58"/>
        <v>0</v>
      </c>
      <c r="CZ74" s="22">
        <f t="shared" si="58"/>
        <v>0</v>
      </c>
      <c r="DA74" s="22">
        <f t="shared" si="58"/>
        <v>0</v>
      </c>
      <c r="DB74" s="22">
        <f t="shared" si="58"/>
        <v>0</v>
      </c>
      <c r="DC74" s="22">
        <f t="shared" si="58"/>
        <v>0</v>
      </c>
      <c r="DD74" s="22">
        <f t="shared" si="58"/>
        <v>0</v>
      </c>
      <c r="DE74" s="22">
        <f t="shared" si="58"/>
        <v>0</v>
      </c>
      <c r="DF74" s="22">
        <f t="shared" si="58"/>
        <v>0</v>
      </c>
      <c r="DG74" s="22">
        <f t="shared" si="58"/>
        <v>0</v>
      </c>
      <c r="DH74" s="22">
        <f t="shared" si="68"/>
        <v>0</v>
      </c>
      <c r="DI74" s="22">
        <f t="shared" si="56"/>
        <v>0</v>
      </c>
      <c r="DJ74" s="22">
        <f t="shared" si="56"/>
        <v>0</v>
      </c>
      <c r="DK74" s="22">
        <f t="shared" si="56"/>
        <v>28646427</v>
      </c>
      <c r="DM74" s="26">
        <f t="shared" si="27"/>
        <v>33967589</v>
      </c>
      <c r="DN74" s="26">
        <f t="shared" si="28"/>
        <v>33967589</v>
      </c>
      <c r="DO74" s="26">
        <f t="shared" si="29"/>
        <v>33967589</v>
      </c>
    </row>
    <row r="75" spans="1:120" s="46" customFormat="1" ht="20.25" customHeight="1" thickBot="1" x14ac:dyDescent="0.3">
      <c r="A75" s="76"/>
      <c r="B75" s="169" t="s">
        <v>237</v>
      </c>
      <c r="C75" s="170"/>
      <c r="D75" s="170"/>
      <c r="E75" s="170"/>
      <c r="F75" s="171"/>
      <c r="G75" s="59">
        <f>SUM(G54:G74)</f>
        <v>2280862014</v>
      </c>
      <c r="H75" s="59">
        <f>SUM(H54:H74)</f>
        <v>0</v>
      </c>
      <c r="I75" s="59">
        <f>SUM(I54:I74)</f>
        <v>422000000</v>
      </c>
      <c r="J75" s="59">
        <f>SUM(J54:J73)</f>
        <v>0</v>
      </c>
      <c r="K75" s="59">
        <f>SUM(K54:K73)</f>
        <v>0</v>
      </c>
      <c r="L75" s="59">
        <f>SUM(L54:L74)</f>
        <v>0</v>
      </c>
      <c r="M75" s="59">
        <f>SUM(M54:M74)</f>
        <v>0</v>
      </c>
      <c r="N75" s="59"/>
      <c r="O75" s="59">
        <f t="shared" ref="O75:AA75" si="69">SUM(O54:O74)</f>
        <v>0</v>
      </c>
      <c r="P75" s="59">
        <f t="shared" si="69"/>
        <v>0</v>
      </c>
      <c r="Q75" s="59">
        <f t="shared" si="69"/>
        <v>0</v>
      </c>
      <c r="R75" s="59">
        <f t="shared" si="69"/>
        <v>0</v>
      </c>
      <c r="S75" s="59">
        <f t="shared" si="69"/>
        <v>1018432040</v>
      </c>
      <c r="T75" s="59">
        <f t="shared" si="69"/>
        <v>0</v>
      </c>
      <c r="U75" s="59">
        <f t="shared" si="69"/>
        <v>0</v>
      </c>
      <c r="V75" s="59">
        <f t="shared" si="69"/>
        <v>250084973</v>
      </c>
      <c r="W75" s="59">
        <f t="shared" si="69"/>
        <v>0</v>
      </c>
      <c r="X75" s="59">
        <f t="shared" si="69"/>
        <v>0</v>
      </c>
      <c r="Y75" s="59">
        <f t="shared" si="69"/>
        <v>0</v>
      </c>
      <c r="Z75" s="59">
        <f t="shared" si="69"/>
        <v>0</v>
      </c>
      <c r="AA75" s="59">
        <f t="shared" si="69"/>
        <v>590345001</v>
      </c>
      <c r="AB75" s="43">
        <f t="shared" si="64"/>
        <v>0.70854453758288594</v>
      </c>
      <c r="AC75" s="59">
        <f>SUM(AC54:AC74)</f>
        <v>1616092321</v>
      </c>
      <c r="AD75" s="59">
        <f t="shared" ref="AD75:AW75" si="70">SUM(AD54:AD74)</f>
        <v>0</v>
      </c>
      <c r="AE75" s="59">
        <f t="shared" si="70"/>
        <v>324669609</v>
      </c>
      <c r="AF75" s="59">
        <f t="shared" si="70"/>
        <v>0</v>
      </c>
      <c r="AG75" s="59">
        <f t="shared" si="70"/>
        <v>0</v>
      </c>
      <c r="AH75" s="59">
        <f t="shared" si="70"/>
        <v>0</v>
      </c>
      <c r="AI75" s="59">
        <f t="shared" si="70"/>
        <v>0</v>
      </c>
      <c r="AJ75" s="59">
        <f t="shared" si="70"/>
        <v>0</v>
      </c>
      <c r="AK75" s="59">
        <f t="shared" si="70"/>
        <v>0</v>
      </c>
      <c r="AL75" s="59">
        <f t="shared" si="70"/>
        <v>0</v>
      </c>
      <c r="AM75" s="59">
        <f t="shared" si="70"/>
        <v>0</v>
      </c>
      <c r="AN75" s="59">
        <f t="shared" si="70"/>
        <v>0</v>
      </c>
      <c r="AO75" s="59">
        <f t="shared" si="70"/>
        <v>780745920</v>
      </c>
      <c r="AP75" s="59">
        <f t="shared" si="70"/>
        <v>0</v>
      </c>
      <c r="AQ75" s="59">
        <f t="shared" si="70"/>
        <v>0</v>
      </c>
      <c r="AR75" s="59">
        <f t="shared" si="70"/>
        <v>215799815</v>
      </c>
      <c r="AS75" s="59">
        <f t="shared" si="70"/>
        <v>0</v>
      </c>
      <c r="AT75" s="59">
        <f t="shared" si="70"/>
        <v>0</v>
      </c>
      <c r="AU75" s="59">
        <f t="shared" si="70"/>
        <v>0</v>
      </c>
      <c r="AV75" s="59">
        <f t="shared" si="70"/>
        <v>0</v>
      </c>
      <c r="AW75" s="59">
        <f t="shared" si="70"/>
        <v>294876977</v>
      </c>
      <c r="AX75" s="43">
        <f t="shared" si="65"/>
        <v>0.29145546241711406</v>
      </c>
      <c r="AY75" s="59">
        <f t="shared" ref="AY75:BS75" si="71">SUM(AY54:AY74)</f>
        <v>664769693</v>
      </c>
      <c r="AZ75" s="59">
        <f t="shared" si="71"/>
        <v>0</v>
      </c>
      <c r="BA75" s="59">
        <f t="shared" si="71"/>
        <v>97330391</v>
      </c>
      <c r="BB75" s="59">
        <f t="shared" si="71"/>
        <v>0</v>
      </c>
      <c r="BC75" s="59">
        <f t="shared" si="71"/>
        <v>0</v>
      </c>
      <c r="BD75" s="59">
        <f t="shared" si="71"/>
        <v>0</v>
      </c>
      <c r="BE75" s="59">
        <f t="shared" si="71"/>
        <v>0</v>
      </c>
      <c r="BF75" s="59">
        <f t="shared" si="71"/>
        <v>0</v>
      </c>
      <c r="BG75" s="59">
        <f t="shared" si="71"/>
        <v>0</v>
      </c>
      <c r="BH75" s="59">
        <f t="shared" si="71"/>
        <v>0</v>
      </c>
      <c r="BI75" s="59">
        <f t="shared" si="71"/>
        <v>0</v>
      </c>
      <c r="BJ75" s="59">
        <f t="shared" si="71"/>
        <v>0</v>
      </c>
      <c r="BK75" s="59">
        <f t="shared" si="71"/>
        <v>237686120</v>
      </c>
      <c r="BL75" s="59">
        <f t="shared" si="71"/>
        <v>0</v>
      </c>
      <c r="BM75" s="59">
        <f t="shared" si="71"/>
        <v>0</v>
      </c>
      <c r="BN75" s="59">
        <f t="shared" si="71"/>
        <v>34285158</v>
      </c>
      <c r="BO75" s="59">
        <f t="shared" si="71"/>
        <v>0</v>
      </c>
      <c r="BP75" s="59">
        <f t="shared" si="71"/>
        <v>0</v>
      </c>
      <c r="BQ75" s="59">
        <f t="shared" si="71"/>
        <v>0</v>
      </c>
      <c r="BR75" s="59">
        <f t="shared" si="71"/>
        <v>0</v>
      </c>
      <c r="BS75" s="59">
        <f t="shared" si="71"/>
        <v>295468024</v>
      </c>
      <c r="BT75" s="43">
        <f t="shared" si="67"/>
        <v>0.27962406278208113</v>
      </c>
      <c r="BU75" s="59">
        <f t="shared" ref="BU75:CK75" si="72">SUM(BU54:BU74)</f>
        <v>637783903</v>
      </c>
      <c r="BV75" s="59">
        <f t="shared" si="72"/>
        <v>0</v>
      </c>
      <c r="BW75" s="59">
        <f t="shared" si="72"/>
        <v>294039203</v>
      </c>
      <c r="BX75" s="59">
        <f t="shared" si="72"/>
        <v>0</v>
      </c>
      <c r="BY75" s="59">
        <f t="shared" si="72"/>
        <v>0</v>
      </c>
      <c r="BZ75" s="59">
        <f t="shared" si="72"/>
        <v>0</v>
      </c>
      <c r="CA75" s="59">
        <f t="shared" si="72"/>
        <v>0</v>
      </c>
      <c r="CB75" s="59">
        <f t="shared" si="72"/>
        <v>0</v>
      </c>
      <c r="CC75" s="59">
        <f t="shared" si="72"/>
        <v>0</v>
      </c>
      <c r="CD75" s="59">
        <f t="shared" si="72"/>
        <v>0</v>
      </c>
      <c r="CE75" s="59">
        <f t="shared" si="72"/>
        <v>0</v>
      </c>
      <c r="CF75" s="59">
        <f t="shared" si="72"/>
        <v>0</v>
      </c>
      <c r="CG75" s="59">
        <f t="shared" si="72"/>
        <v>2570920</v>
      </c>
      <c r="CH75" s="59">
        <f t="shared" si="72"/>
        <v>0</v>
      </c>
      <c r="CI75" s="59">
        <f t="shared" si="72"/>
        <v>0</v>
      </c>
      <c r="CJ75" s="59">
        <f t="shared" si="72"/>
        <v>89134113</v>
      </c>
      <c r="CK75" s="59">
        <f t="shared" si="72"/>
        <v>0</v>
      </c>
      <c r="CL75" s="59"/>
      <c r="CM75" s="59">
        <f>SUM(CM54:CM74)</f>
        <v>0</v>
      </c>
      <c r="CN75" s="59">
        <f>SUM(CN54:CN74)</f>
        <v>0</v>
      </c>
      <c r="CO75" s="59">
        <f>SUM(CO54:CO74)</f>
        <v>252039667</v>
      </c>
      <c r="CP75" s="43">
        <f t="shared" si="53"/>
        <v>0.72037593721791882</v>
      </c>
      <c r="CQ75" s="59">
        <f t="shared" ref="CQ75:DK75" si="73">SUM(CQ54:CQ74)</f>
        <v>1643078111</v>
      </c>
      <c r="CR75" s="59">
        <f t="shared" si="73"/>
        <v>0</v>
      </c>
      <c r="CS75" s="59">
        <f t="shared" si="73"/>
        <v>127960797</v>
      </c>
      <c r="CT75" s="59">
        <f t="shared" si="73"/>
        <v>0</v>
      </c>
      <c r="CU75" s="59">
        <f t="shared" si="73"/>
        <v>0</v>
      </c>
      <c r="CV75" s="59">
        <f t="shared" si="73"/>
        <v>0</v>
      </c>
      <c r="CW75" s="59">
        <f t="shared" si="73"/>
        <v>0</v>
      </c>
      <c r="CX75" s="59">
        <f t="shared" si="73"/>
        <v>0</v>
      </c>
      <c r="CY75" s="59">
        <f t="shared" si="73"/>
        <v>0</v>
      </c>
      <c r="CZ75" s="59">
        <f t="shared" si="73"/>
        <v>0</v>
      </c>
      <c r="DA75" s="59">
        <f t="shared" si="73"/>
        <v>0</v>
      </c>
      <c r="DB75" s="59">
        <f t="shared" si="73"/>
        <v>0</v>
      </c>
      <c r="DC75" s="59">
        <f t="shared" si="73"/>
        <v>1015861120</v>
      </c>
      <c r="DD75" s="59">
        <f t="shared" si="73"/>
        <v>0</v>
      </c>
      <c r="DE75" s="59">
        <f t="shared" si="73"/>
        <v>0</v>
      </c>
      <c r="DF75" s="59">
        <f t="shared" si="73"/>
        <v>160950860</v>
      </c>
      <c r="DG75" s="59">
        <f t="shared" si="73"/>
        <v>0</v>
      </c>
      <c r="DH75" s="59">
        <f t="shared" si="73"/>
        <v>0</v>
      </c>
      <c r="DI75" s="59">
        <f t="shared" si="73"/>
        <v>0</v>
      </c>
      <c r="DJ75" s="59">
        <f t="shared" si="73"/>
        <v>0</v>
      </c>
      <c r="DK75" s="59">
        <f t="shared" si="73"/>
        <v>338305334</v>
      </c>
      <c r="DM75" s="26">
        <f t="shared" si="27"/>
        <v>2280862014</v>
      </c>
      <c r="DN75" s="26">
        <f t="shared" si="28"/>
        <v>2280862014</v>
      </c>
      <c r="DO75" s="26">
        <f t="shared" si="29"/>
        <v>2280862014</v>
      </c>
    </row>
    <row r="76" spans="1:120" s="46" customFormat="1" ht="27.75" customHeight="1" thickTop="1" x14ac:dyDescent="0.25">
      <c r="A76" s="162" t="s">
        <v>238</v>
      </c>
      <c r="B76" s="151" t="s">
        <v>239</v>
      </c>
      <c r="C76" s="52" t="s">
        <v>240</v>
      </c>
      <c r="D76" s="19" t="s">
        <v>241</v>
      </c>
      <c r="E76" s="20">
        <v>301</v>
      </c>
      <c r="F76" s="21" t="s">
        <v>242</v>
      </c>
      <c r="G76" s="22">
        <f t="shared" ref="G76:G89" si="74">SUM(H76:AA76)</f>
        <v>95000000</v>
      </c>
      <c r="H76" s="22">
        <v>95000000</v>
      </c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3">
        <f t="shared" si="64"/>
        <v>1</v>
      </c>
      <c r="AC76" s="22">
        <f t="shared" ref="AC76:AC89" si="75">SUM(AD76:AW76)</f>
        <v>95000000</v>
      </c>
      <c r="AD76" s="22">
        <f>+'[1]ENERO 2017'!$J$148</f>
        <v>95000000</v>
      </c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3">
        <f t="shared" si="65"/>
        <v>0</v>
      </c>
      <c r="AY76" s="22">
        <f t="shared" ref="AY76:AY89" si="76">SUM(AZ76:BS76)</f>
        <v>0</v>
      </c>
      <c r="AZ76" s="22">
        <f t="shared" ref="AZ76:BO89" si="77">H76-AD76</f>
        <v>0</v>
      </c>
      <c r="BA76" s="22">
        <f t="shared" si="77"/>
        <v>0</v>
      </c>
      <c r="BB76" s="22">
        <f t="shared" si="77"/>
        <v>0</v>
      </c>
      <c r="BC76" s="22">
        <f t="shared" si="77"/>
        <v>0</v>
      </c>
      <c r="BD76" s="22">
        <f t="shared" si="77"/>
        <v>0</v>
      </c>
      <c r="BE76" s="22">
        <f t="shared" si="77"/>
        <v>0</v>
      </c>
      <c r="BF76" s="22">
        <f t="shared" si="77"/>
        <v>0</v>
      </c>
      <c r="BG76" s="22">
        <f t="shared" si="77"/>
        <v>0</v>
      </c>
      <c r="BH76" s="22">
        <f t="shared" si="77"/>
        <v>0</v>
      </c>
      <c r="BI76" s="22">
        <f t="shared" si="77"/>
        <v>0</v>
      </c>
      <c r="BJ76" s="22">
        <f t="shared" si="77"/>
        <v>0</v>
      </c>
      <c r="BK76" s="22">
        <f t="shared" si="77"/>
        <v>0</v>
      </c>
      <c r="BL76" s="22">
        <f t="shared" si="77"/>
        <v>0</v>
      </c>
      <c r="BM76" s="22">
        <f t="shared" si="77"/>
        <v>0</v>
      </c>
      <c r="BN76" s="22">
        <f t="shared" si="77"/>
        <v>0</v>
      </c>
      <c r="BO76" s="22">
        <f t="shared" si="77"/>
        <v>0</v>
      </c>
      <c r="BP76" s="22">
        <f t="shared" ref="BO76:BS89" si="78">X76-AT76</f>
        <v>0</v>
      </c>
      <c r="BQ76" s="22">
        <f t="shared" si="78"/>
        <v>0</v>
      </c>
      <c r="BR76" s="22">
        <f t="shared" si="78"/>
        <v>0</v>
      </c>
      <c r="BS76" s="22">
        <f t="shared" si="78"/>
        <v>0</v>
      </c>
      <c r="BT76" s="23">
        <f t="shared" si="67"/>
        <v>0.41903530526315791</v>
      </c>
      <c r="BU76" s="22">
        <f t="shared" ref="BU76:BU89" si="79">SUM(BV76:CO76)</f>
        <v>39808354</v>
      </c>
      <c r="BV76" s="22">
        <f>+'[5]ABRIL 2017'!$H$257</f>
        <v>39808354</v>
      </c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3">
        <f t="shared" si="53"/>
        <v>0.58096469473684209</v>
      </c>
      <c r="CQ76" s="22">
        <f t="shared" ref="CQ76:CQ89" si="80">SUM(CR76:DK76)</f>
        <v>55191646</v>
      </c>
      <c r="CR76" s="22">
        <f>H76-BV76</f>
        <v>55191646</v>
      </c>
      <c r="CS76" s="22">
        <f t="shared" ref="CS76:DH89" si="81">I76-BW76</f>
        <v>0</v>
      </c>
      <c r="CT76" s="22">
        <f t="shared" si="81"/>
        <v>0</v>
      </c>
      <c r="CU76" s="22">
        <f t="shared" si="81"/>
        <v>0</v>
      </c>
      <c r="CV76" s="22">
        <f t="shared" si="81"/>
        <v>0</v>
      </c>
      <c r="CW76" s="22">
        <f t="shared" si="81"/>
        <v>0</v>
      </c>
      <c r="CX76" s="22">
        <f t="shared" si="81"/>
        <v>0</v>
      </c>
      <c r="CY76" s="22">
        <f t="shared" si="81"/>
        <v>0</v>
      </c>
      <c r="CZ76" s="22">
        <f t="shared" si="81"/>
        <v>0</v>
      </c>
      <c r="DA76" s="22">
        <f t="shared" si="81"/>
        <v>0</v>
      </c>
      <c r="DB76" s="22">
        <f t="shared" si="81"/>
        <v>0</v>
      </c>
      <c r="DC76" s="22">
        <f t="shared" si="81"/>
        <v>0</v>
      </c>
      <c r="DD76" s="22">
        <f t="shared" si="81"/>
        <v>0</v>
      </c>
      <c r="DE76" s="22">
        <f t="shared" si="81"/>
        <v>0</v>
      </c>
      <c r="DF76" s="22">
        <f t="shared" si="81"/>
        <v>0</v>
      </c>
      <c r="DG76" s="22">
        <f t="shared" si="81"/>
        <v>0</v>
      </c>
      <c r="DH76" s="22">
        <f t="shared" si="81"/>
        <v>0</v>
      </c>
      <c r="DI76" s="22">
        <f t="shared" ref="DI76:DK89" si="82">Y76-CM76</f>
        <v>0</v>
      </c>
      <c r="DJ76" s="22">
        <f t="shared" si="82"/>
        <v>0</v>
      </c>
      <c r="DK76" s="22">
        <f t="shared" si="82"/>
        <v>0</v>
      </c>
      <c r="DM76" s="26">
        <f t="shared" si="27"/>
        <v>95000000</v>
      </c>
      <c r="DN76" s="26">
        <f t="shared" si="28"/>
        <v>95000000</v>
      </c>
      <c r="DO76" s="26">
        <f t="shared" si="29"/>
        <v>95000000</v>
      </c>
    </row>
    <row r="77" spans="1:120" s="46" customFormat="1" ht="33" customHeight="1" x14ac:dyDescent="0.25">
      <c r="A77" s="162"/>
      <c r="B77" s="152"/>
      <c r="C77" s="52" t="s">
        <v>243</v>
      </c>
      <c r="D77" s="19" t="s">
        <v>244</v>
      </c>
      <c r="E77" s="20">
        <v>301</v>
      </c>
      <c r="F77" s="21" t="s">
        <v>242</v>
      </c>
      <c r="G77" s="22">
        <f t="shared" si="74"/>
        <v>70000000</v>
      </c>
      <c r="H77" s="22">
        <v>70000000</v>
      </c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3">
        <f t="shared" si="64"/>
        <v>1</v>
      </c>
      <c r="AC77" s="22">
        <f t="shared" si="75"/>
        <v>70000000</v>
      </c>
      <c r="AD77" s="22">
        <f>+'[1]ENERO 2017'!$J$155</f>
        <v>70000000</v>
      </c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3">
        <f t="shared" si="65"/>
        <v>0</v>
      </c>
      <c r="AY77" s="22">
        <f t="shared" si="76"/>
        <v>0</v>
      </c>
      <c r="AZ77" s="22">
        <f t="shared" si="77"/>
        <v>0</v>
      </c>
      <c r="BA77" s="22">
        <f t="shared" si="77"/>
        <v>0</v>
      </c>
      <c r="BB77" s="22">
        <f t="shared" si="77"/>
        <v>0</v>
      </c>
      <c r="BC77" s="22">
        <f t="shared" si="77"/>
        <v>0</v>
      </c>
      <c r="BD77" s="22">
        <f t="shared" si="77"/>
        <v>0</v>
      </c>
      <c r="BE77" s="22">
        <f t="shared" si="77"/>
        <v>0</v>
      </c>
      <c r="BF77" s="22">
        <f t="shared" si="77"/>
        <v>0</v>
      </c>
      <c r="BG77" s="22">
        <f t="shared" si="77"/>
        <v>0</v>
      </c>
      <c r="BH77" s="22">
        <f t="shared" si="77"/>
        <v>0</v>
      </c>
      <c r="BI77" s="22">
        <f t="shared" si="77"/>
        <v>0</v>
      </c>
      <c r="BJ77" s="22">
        <f t="shared" si="77"/>
        <v>0</v>
      </c>
      <c r="BK77" s="22">
        <f t="shared" si="77"/>
        <v>0</v>
      </c>
      <c r="BL77" s="22">
        <f t="shared" si="77"/>
        <v>0</v>
      </c>
      <c r="BM77" s="22">
        <f t="shared" si="77"/>
        <v>0</v>
      </c>
      <c r="BN77" s="22">
        <f t="shared" si="77"/>
        <v>0</v>
      </c>
      <c r="BO77" s="22">
        <f t="shared" si="77"/>
        <v>0</v>
      </c>
      <c r="BP77" s="22">
        <f t="shared" si="78"/>
        <v>0</v>
      </c>
      <c r="BQ77" s="22">
        <f t="shared" si="78"/>
        <v>0</v>
      </c>
      <c r="BR77" s="22">
        <f t="shared" si="78"/>
        <v>0</v>
      </c>
      <c r="BS77" s="22">
        <f t="shared" si="78"/>
        <v>0</v>
      </c>
      <c r="BT77" s="23">
        <f t="shared" si="67"/>
        <v>0.26533048571428569</v>
      </c>
      <c r="BU77" s="22">
        <f t="shared" si="79"/>
        <v>18573134</v>
      </c>
      <c r="BV77" s="22">
        <f>+'[2]FEBRERO 2017'!$H$229</f>
        <v>18573134</v>
      </c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3">
        <f t="shared" si="53"/>
        <v>0.73466951428571425</v>
      </c>
      <c r="CQ77" s="22">
        <f t="shared" si="80"/>
        <v>51426866</v>
      </c>
      <c r="CR77" s="22">
        <f t="shared" ref="CR77:CR89" si="83">H77-BV77</f>
        <v>51426866</v>
      </c>
      <c r="CS77" s="22">
        <f t="shared" si="81"/>
        <v>0</v>
      </c>
      <c r="CT77" s="22">
        <f t="shared" si="81"/>
        <v>0</v>
      </c>
      <c r="CU77" s="22">
        <f t="shared" si="81"/>
        <v>0</v>
      </c>
      <c r="CV77" s="22">
        <f t="shared" si="81"/>
        <v>0</v>
      </c>
      <c r="CW77" s="22">
        <f t="shared" si="81"/>
        <v>0</v>
      </c>
      <c r="CX77" s="22">
        <f t="shared" si="81"/>
        <v>0</v>
      </c>
      <c r="CY77" s="22">
        <f t="shared" si="81"/>
        <v>0</v>
      </c>
      <c r="CZ77" s="22">
        <f t="shared" si="81"/>
        <v>0</v>
      </c>
      <c r="DA77" s="22">
        <f t="shared" si="81"/>
        <v>0</v>
      </c>
      <c r="DB77" s="22">
        <f t="shared" si="81"/>
        <v>0</v>
      </c>
      <c r="DC77" s="22">
        <f t="shared" si="81"/>
        <v>0</v>
      </c>
      <c r="DD77" s="22">
        <f t="shared" si="81"/>
        <v>0</v>
      </c>
      <c r="DE77" s="22">
        <f t="shared" si="81"/>
        <v>0</v>
      </c>
      <c r="DF77" s="22">
        <f t="shared" si="81"/>
        <v>0</v>
      </c>
      <c r="DG77" s="22">
        <f t="shared" si="81"/>
        <v>0</v>
      </c>
      <c r="DH77" s="22">
        <f t="shared" si="81"/>
        <v>0</v>
      </c>
      <c r="DI77" s="22">
        <f t="shared" si="82"/>
        <v>0</v>
      </c>
      <c r="DJ77" s="22">
        <f t="shared" si="82"/>
        <v>0</v>
      </c>
      <c r="DK77" s="22">
        <f t="shared" si="82"/>
        <v>0</v>
      </c>
      <c r="DM77" s="26">
        <f t="shared" si="27"/>
        <v>70000000</v>
      </c>
      <c r="DN77" s="26">
        <f t="shared" si="28"/>
        <v>70000000</v>
      </c>
      <c r="DO77" s="26">
        <f t="shared" si="29"/>
        <v>70000000</v>
      </c>
    </row>
    <row r="78" spans="1:120" s="46" customFormat="1" ht="21.75" customHeight="1" x14ac:dyDescent="0.25">
      <c r="A78" s="162"/>
      <c r="B78" s="152"/>
      <c r="C78" s="52" t="s">
        <v>245</v>
      </c>
      <c r="D78" s="19" t="s">
        <v>246</v>
      </c>
      <c r="E78" s="20">
        <v>301</v>
      </c>
      <c r="F78" s="21" t="s">
        <v>242</v>
      </c>
      <c r="G78" s="22">
        <f t="shared" si="74"/>
        <v>45000000</v>
      </c>
      <c r="H78" s="22">
        <v>15000000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>
        <v>30000000</v>
      </c>
      <c r="X78" s="22"/>
      <c r="Y78" s="22"/>
      <c r="Z78" s="22"/>
      <c r="AA78" s="22"/>
      <c r="AB78" s="23">
        <f t="shared" si="64"/>
        <v>1</v>
      </c>
      <c r="AC78" s="22">
        <f t="shared" si="75"/>
        <v>45000000</v>
      </c>
      <c r="AD78" s="22">
        <f>+'[1]ENERO 2017'!$J$163</f>
        <v>15000000</v>
      </c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>
        <f>+'[1]ENERO 2017'!$Q$163</f>
        <v>30000000</v>
      </c>
      <c r="AT78" s="22"/>
      <c r="AU78" s="22"/>
      <c r="AV78" s="22"/>
      <c r="AW78" s="22"/>
      <c r="AX78" s="23">
        <f t="shared" si="65"/>
        <v>0</v>
      </c>
      <c r="AY78" s="22">
        <f t="shared" si="76"/>
        <v>0</v>
      </c>
      <c r="AZ78" s="22">
        <f t="shared" si="77"/>
        <v>0</v>
      </c>
      <c r="BA78" s="22">
        <f t="shared" si="77"/>
        <v>0</v>
      </c>
      <c r="BB78" s="22">
        <f t="shared" si="77"/>
        <v>0</v>
      </c>
      <c r="BC78" s="22">
        <f t="shared" si="77"/>
        <v>0</v>
      </c>
      <c r="BD78" s="22">
        <f t="shared" si="77"/>
        <v>0</v>
      </c>
      <c r="BE78" s="22">
        <f t="shared" si="77"/>
        <v>0</v>
      </c>
      <c r="BF78" s="22">
        <f t="shared" si="77"/>
        <v>0</v>
      </c>
      <c r="BG78" s="22">
        <f t="shared" si="77"/>
        <v>0</v>
      </c>
      <c r="BH78" s="22">
        <f t="shared" si="77"/>
        <v>0</v>
      </c>
      <c r="BI78" s="22">
        <f t="shared" si="77"/>
        <v>0</v>
      </c>
      <c r="BJ78" s="22">
        <f t="shared" si="77"/>
        <v>0</v>
      </c>
      <c r="BK78" s="22">
        <f t="shared" si="77"/>
        <v>0</v>
      </c>
      <c r="BL78" s="22">
        <f t="shared" si="77"/>
        <v>0</v>
      </c>
      <c r="BM78" s="22">
        <f t="shared" si="77"/>
        <v>0</v>
      </c>
      <c r="BN78" s="22">
        <f t="shared" si="77"/>
        <v>0</v>
      </c>
      <c r="BO78" s="22">
        <f t="shared" si="77"/>
        <v>0</v>
      </c>
      <c r="BP78" s="22">
        <f t="shared" si="78"/>
        <v>0</v>
      </c>
      <c r="BQ78" s="22">
        <f t="shared" si="78"/>
        <v>0</v>
      </c>
      <c r="BR78" s="22">
        <f t="shared" si="78"/>
        <v>0</v>
      </c>
      <c r="BS78" s="22">
        <f t="shared" si="78"/>
        <v>0</v>
      </c>
      <c r="BT78" s="23">
        <f t="shared" si="67"/>
        <v>0.66947800000000002</v>
      </c>
      <c r="BU78" s="22">
        <f t="shared" si="79"/>
        <v>30126510</v>
      </c>
      <c r="BV78" s="22">
        <f>+'[5]ABRIL 2017'!$H$281</f>
        <v>5746510</v>
      </c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>
        <f>+'[4]FEBRERO 2017'!$H$203</f>
        <v>24380000</v>
      </c>
      <c r="CL78" s="22"/>
      <c r="CM78" s="22"/>
      <c r="CN78" s="22"/>
      <c r="CO78" s="22"/>
      <c r="CP78" s="23">
        <f t="shared" si="53"/>
        <v>0.33052199999999998</v>
      </c>
      <c r="CQ78" s="22">
        <f t="shared" si="80"/>
        <v>14873490</v>
      </c>
      <c r="CR78" s="22">
        <f t="shared" si="83"/>
        <v>9253490</v>
      </c>
      <c r="CS78" s="22">
        <f t="shared" si="81"/>
        <v>0</v>
      </c>
      <c r="CT78" s="22">
        <f t="shared" si="81"/>
        <v>0</v>
      </c>
      <c r="CU78" s="22">
        <f t="shared" si="81"/>
        <v>0</v>
      </c>
      <c r="CV78" s="22">
        <f t="shared" si="81"/>
        <v>0</v>
      </c>
      <c r="CW78" s="22">
        <f t="shared" si="81"/>
        <v>0</v>
      </c>
      <c r="CX78" s="22">
        <f t="shared" si="81"/>
        <v>0</v>
      </c>
      <c r="CY78" s="22">
        <f t="shared" si="81"/>
        <v>0</v>
      </c>
      <c r="CZ78" s="22">
        <f t="shared" si="81"/>
        <v>0</v>
      </c>
      <c r="DA78" s="22">
        <f t="shared" si="81"/>
        <v>0</v>
      </c>
      <c r="DB78" s="22">
        <f t="shared" si="81"/>
        <v>0</v>
      </c>
      <c r="DC78" s="22">
        <f t="shared" si="81"/>
        <v>0</v>
      </c>
      <c r="DD78" s="22">
        <f t="shared" si="81"/>
        <v>0</v>
      </c>
      <c r="DE78" s="22">
        <f t="shared" si="81"/>
        <v>0</v>
      </c>
      <c r="DF78" s="22">
        <f t="shared" si="81"/>
        <v>0</v>
      </c>
      <c r="DG78" s="22">
        <f t="shared" si="81"/>
        <v>5620000</v>
      </c>
      <c r="DH78" s="22">
        <f t="shared" si="81"/>
        <v>0</v>
      </c>
      <c r="DI78" s="22">
        <f t="shared" si="82"/>
        <v>0</v>
      </c>
      <c r="DJ78" s="22">
        <f t="shared" si="82"/>
        <v>0</v>
      </c>
      <c r="DK78" s="22">
        <f t="shared" si="82"/>
        <v>0</v>
      </c>
      <c r="DM78" s="26">
        <f t="shared" si="27"/>
        <v>45000000</v>
      </c>
      <c r="DN78" s="26">
        <f t="shared" si="28"/>
        <v>45000000</v>
      </c>
      <c r="DO78" s="26">
        <f t="shared" si="29"/>
        <v>45000000</v>
      </c>
    </row>
    <row r="79" spans="1:120" ht="39.75" customHeight="1" x14ac:dyDescent="0.25">
      <c r="A79" s="162"/>
      <c r="B79" s="152"/>
      <c r="C79" s="52" t="s">
        <v>247</v>
      </c>
      <c r="D79" s="19" t="s">
        <v>248</v>
      </c>
      <c r="E79" s="20">
        <v>301</v>
      </c>
      <c r="F79" s="77" t="s">
        <v>249</v>
      </c>
      <c r="G79" s="22">
        <f t="shared" si="74"/>
        <v>7000000</v>
      </c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78">
        <f>2000000+5000000</f>
        <v>7000000</v>
      </c>
      <c r="AB79" s="23">
        <f t="shared" si="64"/>
        <v>0</v>
      </c>
      <c r="AC79" s="22">
        <f t="shared" si="75"/>
        <v>0</v>
      </c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3">
        <f t="shared" si="65"/>
        <v>1</v>
      </c>
      <c r="AY79" s="22">
        <f t="shared" si="76"/>
        <v>7000000</v>
      </c>
      <c r="AZ79" s="22">
        <f t="shared" si="77"/>
        <v>0</v>
      </c>
      <c r="BA79" s="22">
        <f t="shared" si="77"/>
        <v>0</v>
      </c>
      <c r="BB79" s="22">
        <f t="shared" si="77"/>
        <v>0</v>
      </c>
      <c r="BC79" s="22">
        <f t="shared" si="77"/>
        <v>0</v>
      </c>
      <c r="BD79" s="22">
        <f t="shared" si="77"/>
        <v>0</v>
      </c>
      <c r="BE79" s="22">
        <f t="shared" si="77"/>
        <v>0</v>
      </c>
      <c r="BF79" s="22">
        <f t="shared" si="77"/>
        <v>0</v>
      </c>
      <c r="BG79" s="22">
        <f t="shared" si="77"/>
        <v>0</v>
      </c>
      <c r="BH79" s="22">
        <f t="shared" si="77"/>
        <v>0</v>
      </c>
      <c r="BI79" s="22">
        <f t="shared" si="77"/>
        <v>0</v>
      </c>
      <c r="BJ79" s="22">
        <f t="shared" si="77"/>
        <v>0</v>
      </c>
      <c r="BK79" s="22">
        <f t="shared" si="77"/>
        <v>0</v>
      </c>
      <c r="BL79" s="22">
        <f t="shared" si="77"/>
        <v>0</v>
      </c>
      <c r="BM79" s="22">
        <f t="shared" si="77"/>
        <v>0</v>
      </c>
      <c r="BN79" s="22">
        <f t="shared" si="77"/>
        <v>0</v>
      </c>
      <c r="BO79" s="22">
        <f t="shared" si="77"/>
        <v>0</v>
      </c>
      <c r="BP79" s="22">
        <f t="shared" si="78"/>
        <v>0</v>
      </c>
      <c r="BQ79" s="22">
        <f t="shared" si="78"/>
        <v>0</v>
      </c>
      <c r="BR79" s="22">
        <f t="shared" si="78"/>
        <v>0</v>
      </c>
      <c r="BS79" s="22">
        <f t="shared" si="78"/>
        <v>7000000</v>
      </c>
      <c r="BT79" s="23">
        <f t="shared" si="67"/>
        <v>0</v>
      </c>
      <c r="BU79" s="22">
        <f t="shared" si="79"/>
        <v>0</v>
      </c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3">
        <f t="shared" si="53"/>
        <v>1</v>
      </c>
      <c r="CQ79" s="22">
        <f t="shared" si="80"/>
        <v>7000000</v>
      </c>
      <c r="CR79" s="22">
        <f t="shared" si="83"/>
        <v>0</v>
      </c>
      <c r="CS79" s="22">
        <f t="shared" si="81"/>
        <v>0</v>
      </c>
      <c r="CT79" s="22">
        <f t="shared" si="81"/>
        <v>0</v>
      </c>
      <c r="CU79" s="22">
        <f t="shared" si="81"/>
        <v>0</v>
      </c>
      <c r="CV79" s="22">
        <f t="shared" si="81"/>
        <v>0</v>
      </c>
      <c r="CW79" s="22">
        <f t="shared" si="81"/>
        <v>0</v>
      </c>
      <c r="CX79" s="22">
        <f t="shared" si="81"/>
        <v>0</v>
      </c>
      <c r="CY79" s="22">
        <f t="shared" si="81"/>
        <v>0</v>
      </c>
      <c r="CZ79" s="22">
        <f t="shared" si="81"/>
        <v>0</v>
      </c>
      <c r="DA79" s="22">
        <f t="shared" si="81"/>
        <v>0</v>
      </c>
      <c r="DB79" s="22">
        <f t="shared" si="81"/>
        <v>0</v>
      </c>
      <c r="DC79" s="22">
        <f t="shared" si="81"/>
        <v>0</v>
      </c>
      <c r="DD79" s="22">
        <f t="shared" si="81"/>
        <v>0</v>
      </c>
      <c r="DE79" s="22">
        <f t="shared" si="81"/>
        <v>0</v>
      </c>
      <c r="DF79" s="22">
        <f t="shared" si="81"/>
        <v>0</v>
      </c>
      <c r="DG79" s="22">
        <f t="shared" si="81"/>
        <v>0</v>
      </c>
      <c r="DH79" s="22">
        <f t="shared" si="81"/>
        <v>0</v>
      </c>
      <c r="DI79" s="22">
        <f t="shared" si="82"/>
        <v>0</v>
      </c>
      <c r="DJ79" s="22">
        <f t="shared" si="82"/>
        <v>0</v>
      </c>
      <c r="DK79" s="22">
        <f t="shared" si="82"/>
        <v>7000000</v>
      </c>
      <c r="DM79" s="26">
        <f t="shared" si="27"/>
        <v>7000000</v>
      </c>
      <c r="DN79" s="26">
        <f t="shared" si="28"/>
        <v>7000000</v>
      </c>
      <c r="DO79" s="26">
        <f t="shared" si="29"/>
        <v>7000000</v>
      </c>
    </row>
    <row r="80" spans="1:120" ht="31.5" customHeight="1" x14ac:dyDescent="0.25">
      <c r="A80" s="162"/>
      <c r="B80" s="152"/>
      <c r="C80" s="52" t="s">
        <v>250</v>
      </c>
      <c r="D80" s="19" t="s">
        <v>251</v>
      </c>
      <c r="E80" s="20">
        <v>301</v>
      </c>
      <c r="F80" s="21" t="s">
        <v>242</v>
      </c>
      <c r="G80" s="22">
        <f t="shared" si="74"/>
        <v>35000000</v>
      </c>
      <c r="H80" s="22">
        <v>35000000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3">
        <f t="shared" si="64"/>
        <v>1</v>
      </c>
      <c r="AC80" s="22">
        <f t="shared" si="75"/>
        <v>35000000</v>
      </c>
      <c r="AD80" s="22">
        <f>+'[1]ENERO 2017'!$J$177</f>
        <v>35000000</v>
      </c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>
        <f t="shared" si="65"/>
        <v>0</v>
      </c>
      <c r="AY80" s="22">
        <f t="shared" si="76"/>
        <v>0</v>
      </c>
      <c r="AZ80" s="22">
        <f t="shared" si="77"/>
        <v>0</v>
      </c>
      <c r="BA80" s="22">
        <f t="shared" si="77"/>
        <v>0</v>
      </c>
      <c r="BB80" s="22">
        <f t="shared" si="77"/>
        <v>0</v>
      </c>
      <c r="BC80" s="22">
        <f t="shared" si="77"/>
        <v>0</v>
      </c>
      <c r="BD80" s="22">
        <f t="shared" si="77"/>
        <v>0</v>
      </c>
      <c r="BE80" s="22">
        <f t="shared" si="77"/>
        <v>0</v>
      </c>
      <c r="BF80" s="22">
        <f t="shared" si="77"/>
        <v>0</v>
      </c>
      <c r="BG80" s="22">
        <f t="shared" si="77"/>
        <v>0</v>
      </c>
      <c r="BH80" s="22">
        <f t="shared" si="77"/>
        <v>0</v>
      </c>
      <c r="BI80" s="22">
        <f t="shared" si="77"/>
        <v>0</v>
      </c>
      <c r="BJ80" s="22">
        <f t="shared" si="77"/>
        <v>0</v>
      </c>
      <c r="BK80" s="22">
        <f t="shared" si="77"/>
        <v>0</v>
      </c>
      <c r="BL80" s="22">
        <f t="shared" si="77"/>
        <v>0</v>
      </c>
      <c r="BM80" s="22">
        <f t="shared" si="77"/>
        <v>0</v>
      </c>
      <c r="BN80" s="22">
        <f t="shared" si="77"/>
        <v>0</v>
      </c>
      <c r="BO80" s="22">
        <f t="shared" si="77"/>
        <v>0</v>
      </c>
      <c r="BP80" s="22">
        <f t="shared" si="78"/>
        <v>0</v>
      </c>
      <c r="BQ80" s="22">
        <f t="shared" si="78"/>
        <v>0</v>
      </c>
      <c r="BR80" s="22">
        <f t="shared" si="78"/>
        <v>0</v>
      </c>
      <c r="BS80" s="22">
        <f t="shared" si="78"/>
        <v>0</v>
      </c>
      <c r="BT80" s="23">
        <f t="shared" si="67"/>
        <v>0.57065279999999996</v>
      </c>
      <c r="BU80" s="22">
        <f t="shared" si="79"/>
        <v>19972848</v>
      </c>
      <c r="BV80" s="22">
        <f>+'[2]FEBRERO 2017'!$H$257</f>
        <v>19972848</v>
      </c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3">
        <f t="shared" si="53"/>
        <v>0.42934720000000004</v>
      </c>
      <c r="CQ80" s="22">
        <f t="shared" si="80"/>
        <v>15027152</v>
      </c>
      <c r="CR80" s="22">
        <f t="shared" si="83"/>
        <v>15027152</v>
      </c>
      <c r="CS80" s="22">
        <f t="shared" si="81"/>
        <v>0</v>
      </c>
      <c r="CT80" s="22">
        <f t="shared" si="81"/>
        <v>0</v>
      </c>
      <c r="CU80" s="22">
        <f t="shared" si="81"/>
        <v>0</v>
      </c>
      <c r="CV80" s="22">
        <f t="shared" si="81"/>
        <v>0</v>
      </c>
      <c r="CW80" s="22">
        <f t="shared" si="81"/>
        <v>0</v>
      </c>
      <c r="CX80" s="22">
        <f t="shared" si="81"/>
        <v>0</v>
      </c>
      <c r="CY80" s="22">
        <f t="shared" si="81"/>
        <v>0</v>
      </c>
      <c r="CZ80" s="22">
        <f t="shared" si="81"/>
        <v>0</v>
      </c>
      <c r="DA80" s="22">
        <f t="shared" si="81"/>
        <v>0</v>
      </c>
      <c r="DB80" s="22">
        <f t="shared" si="81"/>
        <v>0</v>
      </c>
      <c r="DC80" s="22">
        <f t="shared" si="81"/>
        <v>0</v>
      </c>
      <c r="DD80" s="22">
        <f t="shared" si="81"/>
        <v>0</v>
      </c>
      <c r="DE80" s="22">
        <f t="shared" si="81"/>
        <v>0</v>
      </c>
      <c r="DF80" s="22">
        <f t="shared" si="81"/>
        <v>0</v>
      </c>
      <c r="DG80" s="22">
        <f t="shared" si="81"/>
        <v>0</v>
      </c>
      <c r="DH80" s="22">
        <f t="shared" si="81"/>
        <v>0</v>
      </c>
      <c r="DI80" s="22">
        <f t="shared" si="82"/>
        <v>0</v>
      </c>
      <c r="DJ80" s="22">
        <f t="shared" si="82"/>
        <v>0</v>
      </c>
      <c r="DK80" s="22">
        <f t="shared" si="82"/>
        <v>0</v>
      </c>
      <c r="DM80" s="26">
        <f t="shared" si="27"/>
        <v>35000000</v>
      </c>
      <c r="DN80" s="26">
        <f t="shared" si="28"/>
        <v>35000000</v>
      </c>
      <c r="DO80" s="26">
        <f t="shared" si="29"/>
        <v>35000000</v>
      </c>
    </row>
    <row r="81" spans="1:119" ht="20.25" customHeight="1" x14ac:dyDescent="0.25">
      <c r="A81" s="162"/>
      <c r="B81" s="152"/>
      <c r="C81" s="52" t="s">
        <v>252</v>
      </c>
      <c r="D81" s="19" t="s">
        <v>253</v>
      </c>
      <c r="E81" s="20">
        <v>301</v>
      </c>
      <c r="F81" s="21" t="s">
        <v>146</v>
      </c>
      <c r="G81" s="22">
        <f t="shared" si="74"/>
        <v>140000000</v>
      </c>
      <c r="H81" s="22"/>
      <c r="I81" s="22">
        <v>60000000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>
        <v>80000000</v>
      </c>
      <c r="X81" s="22"/>
      <c r="Y81" s="22"/>
      <c r="Z81" s="22"/>
      <c r="AA81" s="22"/>
      <c r="AB81" s="23">
        <f t="shared" si="64"/>
        <v>1</v>
      </c>
      <c r="AC81" s="22">
        <f t="shared" si="75"/>
        <v>140000000</v>
      </c>
      <c r="AD81" s="22"/>
      <c r="AE81" s="22">
        <f>+'[1]ENERO 2017'!$K$184</f>
        <v>60000000</v>
      </c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>
        <f>+'[5]ABRIL 2017'!$Y$304</f>
        <v>80000000</v>
      </c>
      <c r="AT81" s="22"/>
      <c r="AU81" s="22"/>
      <c r="AV81" s="22"/>
      <c r="AW81" s="22"/>
      <c r="AX81" s="23">
        <f t="shared" si="65"/>
        <v>0</v>
      </c>
      <c r="AY81" s="22">
        <f t="shared" si="76"/>
        <v>0</v>
      </c>
      <c r="AZ81" s="22">
        <f t="shared" si="77"/>
        <v>0</v>
      </c>
      <c r="BA81" s="22">
        <f t="shared" si="77"/>
        <v>0</v>
      </c>
      <c r="BB81" s="22">
        <f t="shared" si="77"/>
        <v>0</v>
      </c>
      <c r="BC81" s="22">
        <f t="shared" si="77"/>
        <v>0</v>
      </c>
      <c r="BD81" s="22">
        <f t="shared" si="77"/>
        <v>0</v>
      </c>
      <c r="BE81" s="22">
        <f t="shared" si="77"/>
        <v>0</v>
      </c>
      <c r="BF81" s="22">
        <f t="shared" si="77"/>
        <v>0</v>
      </c>
      <c r="BG81" s="22">
        <f t="shared" si="77"/>
        <v>0</v>
      </c>
      <c r="BH81" s="22">
        <f t="shared" si="77"/>
        <v>0</v>
      </c>
      <c r="BI81" s="22">
        <f t="shared" si="77"/>
        <v>0</v>
      </c>
      <c r="BJ81" s="22">
        <f t="shared" si="77"/>
        <v>0</v>
      </c>
      <c r="BK81" s="22">
        <f t="shared" si="77"/>
        <v>0</v>
      </c>
      <c r="BL81" s="22">
        <f t="shared" si="77"/>
        <v>0</v>
      </c>
      <c r="BM81" s="22">
        <f t="shared" si="77"/>
        <v>0</v>
      </c>
      <c r="BN81" s="22">
        <f t="shared" si="77"/>
        <v>0</v>
      </c>
      <c r="BO81" s="22">
        <f t="shared" si="77"/>
        <v>0</v>
      </c>
      <c r="BP81" s="22">
        <f t="shared" si="78"/>
        <v>0</v>
      </c>
      <c r="BQ81" s="22">
        <f t="shared" si="78"/>
        <v>0</v>
      </c>
      <c r="BR81" s="22">
        <f t="shared" si="78"/>
        <v>0</v>
      </c>
      <c r="BS81" s="22">
        <f t="shared" si="78"/>
        <v>0</v>
      </c>
      <c r="BT81" s="23">
        <f t="shared" si="67"/>
        <v>0.92801532142857146</v>
      </c>
      <c r="BU81" s="22">
        <f t="shared" si="79"/>
        <v>129922145</v>
      </c>
      <c r="BV81" s="22"/>
      <c r="BW81" s="22">
        <f>+'[3]MAYO 2017'!$H$390</f>
        <v>60000000</v>
      </c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>
        <f>+'[3]MAYO 2017'!$H$370+'[3]MAYO 2017'!$H$393</f>
        <v>69922145</v>
      </c>
      <c r="CL81" s="22"/>
      <c r="CM81" s="22"/>
      <c r="CN81" s="22"/>
      <c r="CO81" s="22"/>
      <c r="CP81" s="23">
        <f t="shared" si="53"/>
        <v>7.198467857142854E-2</v>
      </c>
      <c r="CQ81" s="22">
        <f t="shared" si="80"/>
        <v>10077855</v>
      </c>
      <c r="CR81" s="22">
        <f t="shared" si="83"/>
        <v>0</v>
      </c>
      <c r="CS81" s="22">
        <f t="shared" si="81"/>
        <v>0</v>
      </c>
      <c r="CT81" s="22">
        <f t="shared" si="81"/>
        <v>0</v>
      </c>
      <c r="CU81" s="22">
        <f t="shared" si="81"/>
        <v>0</v>
      </c>
      <c r="CV81" s="22">
        <f t="shared" si="81"/>
        <v>0</v>
      </c>
      <c r="CW81" s="22">
        <f t="shared" si="81"/>
        <v>0</v>
      </c>
      <c r="CX81" s="22">
        <f t="shared" si="81"/>
        <v>0</v>
      </c>
      <c r="CY81" s="22">
        <f t="shared" si="81"/>
        <v>0</v>
      </c>
      <c r="CZ81" s="22">
        <f t="shared" si="81"/>
        <v>0</v>
      </c>
      <c r="DA81" s="22">
        <f t="shared" si="81"/>
        <v>0</v>
      </c>
      <c r="DB81" s="22">
        <f t="shared" si="81"/>
        <v>0</v>
      </c>
      <c r="DC81" s="22">
        <f t="shared" si="81"/>
        <v>0</v>
      </c>
      <c r="DD81" s="22">
        <f t="shared" si="81"/>
        <v>0</v>
      </c>
      <c r="DE81" s="22">
        <f t="shared" si="81"/>
        <v>0</v>
      </c>
      <c r="DF81" s="22">
        <f t="shared" si="81"/>
        <v>0</v>
      </c>
      <c r="DG81" s="22">
        <f t="shared" si="81"/>
        <v>10077855</v>
      </c>
      <c r="DH81" s="22">
        <f t="shared" si="81"/>
        <v>0</v>
      </c>
      <c r="DI81" s="22">
        <f t="shared" si="82"/>
        <v>0</v>
      </c>
      <c r="DJ81" s="22">
        <f t="shared" si="82"/>
        <v>0</v>
      </c>
      <c r="DK81" s="22">
        <f t="shared" si="82"/>
        <v>0</v>
      </c>
      <c r="DM81" s="26">
        <f t="shared" si="27"/>
        <v>140000000</v>
      </c>
      <c r="DN81" s="26">
        <f t="shared" si="28"/>
        <v>140000000</v>
      </c>
      <c r="DO81" s="26">
        <f t="shared" si="29"/>
        <v>140000000</v>
      </c>
    </row>
    <row r="82" spans="1:119" ht="36" customHeight="1" x14ac:dyDescent="0.25">
      <c r="A82" s="162"/>
      <c r="B82" s="152"/>
      <c r="C82" s="52" t="s">
        <v>254</v>
      </c>
      <c r="D82" s="19" t="s">
        <v>255</v>
      </c>
      <c r="E82" s="20">
        <v>301</v>
      </c>
      <c r="F82" s="21" t="s">
        <v>256</v>
      </c>
      <c r="G82" s="22">
        <f t="shared" si="74"/>
        <v>29955000</v>
      </c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>
        <v>29955000</v>
      </c>
      <c r="X82" s="22"/>
      <c r="Y82" s="22"/>
      <c r="Z82" s="22"/>
      <c r="AA82" s="22"/>
      <c r="AB82" s="23">
        <f t="shared" si="64"/>
        <v>1</v>
      </c>
      <c r="AC82" s="22">
        <f t="shared" si="75"/>
        <v>29955000</v>
      </c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>
        <f>+'[1]ENERO 2017'!$Q$191</f>
        <v>29955000</v>
      </c>
      <c r="AT82" s="22"/>
      <c r="AU82" s="22"/>
      <c r="AV82" s="22"/>
      <c r="AW82" s="22"/>
      <c r="AX82" s="23">
        <f t="shared" si="65"/>
        <v>0</v>
      </c>
      <c r="AY82" s="22">
        <f t="shared" si="76"/>
        <v>0</v>
      </c>
      <c r="AZ82" s="22">
        <f t="shared" si="77"/>
        <v>0</v>
      </c>
      <c r="BA82" s="22">
        <f t="shared" si="77"/>
        <v>0</v>
      </c>
      <c r="BB82" s="22">
        <f t="shared" si="77"/>
        <v>0</v>
      </c>
      <c r="BC82" s="22">
        <f t="shared" si="77"/>
        <v>0</v>
      </c>
      <c r="BD82" s="22">
        <f t="shared" si="77"/>
        <v>0</v>
      </c>
      <c r="BE82" s="22">
        <f t="shared" si="77"/>
        <v>0</v>
      </c>
      <c r="BF82" s="22">
        <f t="shared" si="77"/>
        <v>0</v>
      </c>
      <c r="BG82" s="22">
        <f t="shared" si="77"/>
        <v>0</v>
      </c>
      <c r="BH82" s="22">
        <f t="shared" si="77"/>
        <v>0</v>
      </c>
      <c r="BI82" s="22">
        <f t="shared" si="77"/>
        <v>0</v>
      </c>
      <c r="BJ82" s="22">
        <f t="shared" si="77"/>
        <v>0</v>
      </c>
      <c r="BK82" s="22">
        <f t="shared" si="77"/>
        <v>0</v>
      </c>
      <c r="BL82" s="22">
        <f t="shared" si="77"/>
        <v>0</v>
      </c>
      <c r="BM82" s="22">
        <f t="shared" si="77"/>
        <v>0</v>
      </c>
      <c r="BN82" s="22">
        <f t="shared" si="77"/>
        <v>0</v>
      </c>
      <c r="BO82" s="22">
        <f t="shared" si="77"/>
        <v>0</v>
      </c>
      <c r="BP82" s="22">
        <f t="shared" si="78"/>
        <v>0</v>
      </c>
      <c r="BQ82" s="22">
        <f t="shared" si="78"/>
        <v>0</v>
      </c>
      <c r="BR82" s="22">
        <f t="shared" si="78"/>
        <v>0</v>
      </c>
      <c r="BS82" s="22">
        <f t="shared" si="78"/>
        <v>0</v>
      </c>
      <c r="BT82" s="23">
        <f t="shared" si="67"/>
        <v>0.70219983308295775</v>
      </c>
      <c r="BU82" s="22">
        <f t="shared" si="79"/>
        <v>21034396</v>
      </c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>
        <f>+'[2]FEBRERO 2017'!$H$288</f>
        <v>21034396</v>
      </c>
      <c r="CL82" s="22"/>
      <c r="CM82" s="22"/>
      <c r="CN82" s="22"/>
      <c r="CO82" s="22"/>
      <c r="CP82" s="23">
        <f t="shared" si="53"/>
        <v>0.29780016691704225</v>
      </c>
      <c r="CQ82" s="22">
        <f t="shared" si="80"/>
        <v>8920604</v>
      </c>
      <c r="CR82" s="22">
        <f t="shared" si="83"/>
        <v>0</v>
      </c>
      <c r="CS82" s="22">
        <f t="shared" si="81"/>
        <v>0</v>
      </c>
      <c r="CT82" s="22">
        <f t="shared" si="81"/>
        <v>0</v>
      </c>
      <c r="CU82" s="22">
        <f t="shared" si="81"/>
        <v>0</v>
      </c>
      <c r="CV82" s="22">
        <f t="shared" si="81"/>
        <v>0</v>
      </c>
      <c r="CW82" s="22">
        <f t="shared" si="81"/>
        <v>0</v>
      </c>
      <c r="CX82" s="22">
        <f t="shared" si="81"/>
        <v>0</v>
      </c>
      <c r="CY82" s="22">
        <f t="shared" si="81"/>
        <v>0</v>
      </c>
      <c r="CZ82" s="22">
        <f t="shared" si="81"/>
        <v>0</v>
      </c>
      <c r="DA82" s="22">
        <f t="shared" si="81"/>
        <v>0</v>
      </c>
      <c r="DB82" s="22">
        <f t="shared" si="81"/>
        <v>0</v>
      </c>
      <c r="DC82" s="22">
        <f t="shared" si="81"/>
        <v>0</v>
      </c>
      <c r="DD82" s="22">
        <f t="shared" si="81"/>
        <v>0</v>
      </c>
      <c r="DE82" s="22">
        <f t="shared" si="81"/>
        <v>0</v>
      </c>
      <c r="DF82" s="22">
        <f t="shared" si="81"/>
        <v>0</v>
      </c>
      <c r="DG82" s="22">
        <f t="shared" si="81"/>
        <v>8920604</v>
      </c>
      <c r="DH82" s="22">
        <f t="shared" si="81"/>
        <v>0</v>
      </c>
      <c r="DI82" s="22">
        <f t="shared" si="82"/>
        <v>0</v>
      </c>
      <c r="DJ82" s="22">
        <f t="shared" si="82"/>
        <v>0</v>
      </c>
      <c r="DK82" s="22">
        <f t="shared" si="82"/>
        <v>0</v>
      </c>
      <c r="DM82" s="26">
        <f t="shared" si="27"/>
        <v>29955000</v>
      </c>
      <c r="DN82" s="26">
        <f t="shared" si="28"/>
        <v>29955000</v>
      </c>
      <c r="DO82" s="26">
        <f t="shared" si="29"/>
        <v>29955000</v>
      </c>
    </row>
    <row r="83" spans="1:119" ht="29.25" customHeight="1" x14ac:dyDescent="0.25">
      <c r="A83" s="162"/>
      <c r="B83" s="65" t="s">
        <v>257</v>
      </c>
      <c r="C83" s="79" t="s">
        <v>258</v>
      </c>
      <c r="D83" s="19" t="s">
        <v>259</v>
      </c>
      <c r="E83" s="28">
        <v>301</v>
      </c>
      <c r="F83" s="21" t="s">
        <v>260</v>
      </c>
      <c r="G83" s="22">
        <f t="shared" si="74"/>
        <v>416000000</v>
      </c>
      <c r="H83" s="22">
        <v>30000000</v>
      </c>
      <c r="I83" s="22">
        <v>270000000</v>
      </c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>
        <v>115000000</v>
      </c>
      <c r="U83" s="22"/>
      <c r="V83" s="22"/>
      <c r="W83" s="22"/>
      <c r="X83" s="22"/>
      <c r="Y83" s="22"/>
      <c r="Z83" s="22"/>
      <c r="AA83" s="78">
        <v>1000000</v>
      </c>
      <c r="AB83" s="23">
        <f t="shared" si="64"/>
        <v>0.72115384615384615</v>
      </c>
      <c r="AC83" s="22">
        <f t="shared" si="75"/>
        <v>300000000</v>
      </c>
      <c r="AD83" s="22">
        <f>+'[1]ENERO 2017'!$J$198</f>
        <v>30000000</v>
      </c>
      <c r="AE83" s="22">
        <f>+'[1]ENERO 2017'!$K$198</f>
        <v>270000000</v>
      </c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3">
        <f t="shared" si="65"/>
        <v>0.27884615384615385</v>
      </c>
      <c r="AY83" s="22">
        <f t="shared" si="76"/>
        <v>116000000</v>
      </c>
      <c r="AZ83" s="22">
        <f t="shared" si="77"/>
        <v>0</v>
      </c>
      <c r="BA83" s="22">
        <f t="shared" si="77"/>
        <v>0</v>
      </c>
      <c r="BB83" s="22">
        <f t="shared" si="77"/>
        <v>0</v>
      </c>
      <c r="BC83" s="22">
        <f t="shared" si="77"/>
        <v>0</v>
      </c>
      <c r="BD83" s="22">
        <f t="shared" si="77"/>
        <v>0</v>
      </c>
      <c r="BE83" s="22">
        <f t="shared" si="77"/>
        <v>0</v>
      </c>
      <c r="BF83" s="22">
        <f t="shared" si="77"/>
        <v>0</v>
      </c>
      <c r="BG83" s="22">
        <f t="shared" si="77"/>
        <v>0</v>
      </c>
      <c r="BH83" s="22">
        <f t="shared" si="77"/>
        <v>0</v>
      </c>
      <c r="BI83" s="22">
        <f t="shared" si="77"/>
        <v>0</v>
      </c>
      <c r="BJ83" s="22">
        <f t="shared" si="77"/>
        <v>0</v>
      </c>
      <c r="BK83" s="22">
        <f t="shared" si="77"/>
        <v>0</v>
      </c>
      <c r="BL83" s="22">
        <f t="shared" si="77"/>
        <v>115000000</v>
      </c>
      <c r="BM83" s="22">
        <f t="shared" si="77"/>
        <v>0</v>
      </c>
      <c r="BN83" s="22">
        <f t="shared" si="77"/>
        <v>0</v>
      </c>
      <c r="BO83" s="22">
        <f t="shared" si="77"/>
        <v>0</v>
      </c>
      <c r="BP83" s="22">
        <f t="shared" si="78"/>
        <v>0</v>
      </c>
      <c r="BQ83" s="22">
        <f t="shared" si="78"/>
        <v>0</v>
      </c>
      <c r="BR83" s="22">
        <f t="shared" si="78"/>
        <v>0</v>
      </c>
      <c r="BS83" s="22">
        <f t="shared" si="78"/>
        <v>1000000</v>
      </c>
      <c r="BT83" s="23">
        <f t="shared" si="67"/>
        <v>0.49132928605769233</v>
      </c>
      <c r="BU83" s="22">
        <f t="shared" si="79"/>
        <v>204392983</v>
      </c>
      <c r="BV83" s="22">
        <f>+'[2]FEBRERO 2017'!$H$297</f>
        <v>22000000</v>
      </c>
      <c r="BW83" s="22">
        <f>+'[3]MAYO 2017'!$H$411</f>
        <v>182392983</v>
      </c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3">
        <f t="shared" si="53"/>
        <v>0.50867071394230767</v>
      </c>
      <c r="CQ83" s="22">
        <f t="shared" si="80"/>
        <v>211607017</v>
      </c>
      <c r="CR83" s="22">
        <f t="shared" si="83"/>
        <v>8000000</v>
      </c>
      <c r="CS83" s="22">
        <f t="shared" si="81"/>
        <v>87607017</v>
      </c>
      <c r="CT83" s="22">
        <f t="shared" si="81"/>
        <v>0</v>
      </c>
      <c r="CU83" s="22">
        <f t="shared" si="81"/>
        <v>0</v>
      </c>
      <c r="CV83" s="22">
        <f t="shared" si="81"/>
        <v>0</v>
      </c>
      <c r="CW83" s="22">
        <f t="shared" si="81"/>
        <v>0</v>
      </c>
      <c r="CX83" s="22">
        <f t="shared" si="81"/>
        <v>0</v>
      </c>
      <c r="CY83" s="22">
        <f t="shared" si="81"/>
        <v>0</v>
      </c>
      <c r="CZ83" s="22">
        <f t="shared" si="81"/>
        <v>0</v>
      </c>
      <c r="DA83" s="22">
        <f t="shared" si="81"/>
        <v>0</v>
      </c>
      <c r="DB83" s="22">
        <f t="shared" si="81"/>
        <v>0</v>
      </c>
      <c r="DC83" s="22">
        <f t="shared" si="81"/>
        <v>0</v>
      </c>
      <c r="DD83" s="22">
        <f t="shared" si="81"/>
        <v>115000000</v>
      </c>
      <c r="DE83" s="22">
        <f t="shared" si="81"/>
        <v>0</v>
      </c>
      <c r="DF83" s="22">
        <f t="shared" si="81"/>
        <v>0</v>
      </c>
      <c r="DG83" s="22">
        <f t="shared" si="81"/>
        <v>0</v>
      </c>
      <c r="DH83" s="22">
        <f t="shared" si="81"/>
        <v>0</v>
      </c>
      <c r="DI83" s="22">
        <f t="shared" si="82"/>
        <v>0</v>
      </c>
      <c r="DJ83" s="22">
        <f t="shared" si="82"/>
        <v>0</v>
      </c>
      <c r="DK83" s="22">
        <f t="shared" si="82"/>
        <v>1000000</v>
      </c>
      <c r="DM83" s="26">
        <f t="shared" si="27"/>
        <v>416000000</v>
      </c>
      <c r="DN83" s="26">
        <f t="shared" si="28"/>
        <v>416000000</v>
      </c>
      <c r="DO83" s="26">
        <f t="shared" si="29"/>
        <v>416000000</v>
      </c>
    </row>
    <row r="84" spans="1:119" ht="48" customHeight="1" x14ac:dyDescent="0.25">
      <c r="A84" s="162"/>
      <c r="B84" s="80" t="s">
        <v>261</v>
      </c>
      <c r="C84" s="52" t="s">
        <v>262</v>
      </c>
      <c r="D84" s="19" t="s">
        <v>263</v>
      </c>
      <c r="E84" s="20">
        <v>301</v>
      </c>
      <c r="F84" s="21" t="s">
        <v>264</v>
      </c>
      <c r="G84" s="22">
        <f t="shared" si="74"/>
        <v>410548971</v>
      </c>
      <c r="H84" s="22">
        <v>20000000</v>
      </c>
      <c r="I84" s="22">
        <v>270000000</v>
      </c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>
        <v>115450000</v>
      </c>
      <c r="U84" s="22"/>
      <c r="V84" s="22"/>
      <c r="W84" s="22"/>
      <c r="X84" s="22"/>
      <c r="Y84" s="22"/>
      <c r="Z84" s="22"/>
      <c r="AA84" s="78">
        <f>3000000+2098971</f>
        <v>5098971</v>
      </c>
      <c r="AB84" s="23">
        <f t="shared" si="64"/>
        <v>0.7063712747680958</v>
      </c>
      <c r="AC84" s="22">
        <f t="shared" si="75"/>
        <v>290000000</v>
      </c>
      <c r="AD84" s="22">
        <f>+'[1]ENERO 2017'!$J$213</f>
        <v>20000000</v>
      </c>
      <c r="AE84" s="22">
        <f>+'[1]ENERO 2017'!$K$213</f>
        <v>270000000</v>
      </c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3">
        <f t="shared" si="65"/>
        <v>0.2936287252319042</v>
      </c>
      <c r="AY84" s="22">
        <f t="shared" si="76"/>
        <v>120548971</v>
      </c>
      <c r="AZ84" s="22">
        <f t="shared" si="77"/>
        <v>0</v>
      </c>
      <c r="BA84" s="22">
        <f t="shared" si="77"/>
        <v>0</v>
      </c>
      <c r="BB84" s="22">
        <f t="shared" si="77"/>
        <v>0</v>
      </c>
      <c r="BC84" s="22">
        <f t="shared" si="77"/>
        <v>0</v>
      </c>
      <c r="BD84" s="22">
        <f t="shared" si="77"/>
        <v>0</v>
      </c>
      <c r="BE84" s="22">
        <f t="shared" si="77"/>
        <v>0</v>
      </c>
      <c r="BF84" s="22">
        <f t="shared" si="77"/>
        <v>0</v>
      </c>
      <c r="BG84" s="22">
        <f t="shared" si="77"/>
        <v>0</v>
      </c>
      <c r="BH84" s="22">
        <f t="shared" si="77"/>
        <v>0</v>
      </c>
      <c r="BI84" s="22">
        <f t="shared" si="77"/>
        <v>0</v>
      </c>
      <c r="BJ84" s="22">
        <f t="shared" si="77"/>
        <v>0</v>
      </c>
      <c r="BK84" s="22">
        <f t="shared" si="77"/>
        <v>0</v>
      </c>
      <c r="BL84" s="22">
        <f t="shared" si="77"/>
        <v>115450000</v>
      </c>
      <c r="BM84" s="22">
        <f t="shared" si="77"/>
        <v>0</v>
      </c>
      <c r="BN84" s="22">
        <f t="shared" si="77"/>
        <v>0</v>
      </c>
      <c r="BO84" s="22">
        <f t="shared" si="77"/>
        <v>0</v>
      </c>
      <c r="BP84" s="22">
        <f t="shared" si="78"/>
        <v>0</v>
      </c>
      <c r="BQ84" s="22">
        <f t="shared" si="78"/>
        <v>0</v>
      </c>
      <c r="BR84" s="22">
        <f t="shared" si="78"/>
        <v>0</v>
      </c>
      <c r="BS84" s="22">
        <f t="shared" si="78"/>
        <v>5098971</v>
      </c>
      <c r="BT84" s="23">
        <f t="shared" si="67"/>
        <v>0.5020781917877466</v>
      </c>
      <c r="BU84" s="22">
        <f t="shared" si="79"/>
        <v>206127685</v>
      </c>
      <c r="BV84" s="22">
        <f>+'[2]FEBRERO 2017'!$H$347</f>
        <v>20000000</v>
      </c>
      <c r="BW84" s="22">
        <f>+'[3]MAYO 2017'!$H$455</f>
        <v>186127685</v>
      </c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3">
        <f t="shared" si="53"/>
        <v>0.4979218082122534</v>
      </c>
      <c r="CQ84" s="22">
        <f t="shared" si="80"/>
        <v>204421286</v>
      </c>
      <c r="CR84" s="22">
        <f t="shared" si="83"/>
        <v>0</v>
      </c>
      <c r="CS84" s="22">
        <f t="shared" si="81"/>
        <v>83872315</v>
      </c>
      <c r="CT84" s="22">
        <f t="shared" si="81"/>
        <v>0</v>
      </c>
      <c r="CU84" s="22">
        <f t="shared" si="81"/>
        <v>0</v>
      </c>
      <c r="CV84" s="22">
        <f t="shared" si="81"/>
        <v>0</v>
      </c>
      <c r="CW84" s="22">
        <f t="shared" si="81"/>
        <v>0</v>
      </c>
      <c r="CX84" s="22">
        <f t="shared" si="81"/>
        <v>0</v>
      </c>
      <c r="CY84" s="22">
        <f t="shared" si="81"/>
        <v>0</v>
      </c>
      <c r="CZ84" s="22">
        <f t="shared" si="81"/>
        <v>0</v>
      </c>
      <c r="DA84" s="22">
        <f t="shared" si="81"/>
        <v>0</v>
      </c>
      <c r="DB84" s="22">
        <f t="shared" si="81"/>
        <v>0</v>
      </c>
      <c r="DC84" s="22">
        <f t="shared" si="81"/>
        <v>0</v>
      </c>
      <c r="DD84" s="22">
        <f t="shared" si="81"/>
        <v>115450000</v>
      </c>
      <c r="DE84" s="22">
        <f t="shared" si="81"/>
        <v>0</v>
      </c>
      <c r="DF84" s="22">
        <f t="shared" si="81"/>
        <v>0</v>
      </c>
      <c r="DG84" s="22">
        <f t="shared" si="81"/>
        <v>0</v>
      </c>
      <c r="DH84" s="22">
        <f t="shared" si="81"/>
        <v>0</v>
      </c>
      <c r="DI84" s="22">
        <f t="shared" si="82"/>
        <v>0</v>
      </c>
      <c r="DJ84" s="22">
        <f t="shared" si="82"/>
        <v>0</v>
      </c>
      <c r="DK84" s="22">
        <f t="shared" si="82"/>
        <v>5098971</v>
      </c>
      <c r="DM84" s="26">
        <f t="shared" si="27"/>
        <v>410548971</v>
      </c>
      <c r="DN84" s="26">
        <f t="shared" si="28"/>
        <v>410548971</v>
      </c>
      <c r="DO84" s="26">
        <f t="shared" si="29"/>
        <v>410548971</v>
      </c>
    </row>
    <row r="85" spans="1:119" ht="74.25" customHeight="1" x14ac:dyDescent="0.25">
      <c r="A85" s="162"/>
      <c r="B85" s="80" t="s">
        <v>265</v>
      </c>
      <c r="C85" s="52" t="s">
        <v>266</v>
      </c>
      <c r="D85" s="19" t="s">
        <v>267</v>
      </c>
      <c r="E85" s="20">
        <v>301</v>
      </c>
      <c r="F85" s="21" t="s">
        <v>268</v>
      </c>
      <c r="G85" s="22">
        <f t="shared" si="74"/>
        <v>91165225</v>
      </c>
      <c r="H85" s="22">
        <v>880851</v>
      </c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>
        <v>37683184</v>
      </c>
      <c r="X85" s="22"/>
      <c r="Y85" s="22"/>
      <c r="Z85" s="22"/>
      <c r="AA85" s="78">
        <f>33000000+4901190+5000000+5500000+4200000</f>
        <v>52601190</v>
      </c>
      <c r="AB85" s="23">
        <f t="shared" si="64"/>
        <v>0.86730849400086496</v>
      </c>
      <c r="AC85" s="22">
        <f t="shared" si="75"/>
        <v>79068374</v>
      </c>
      <c r="AD85" s="22">
        <f>+'[1]ENERO 2017'!$J$220</f>
        <v>880851</v>
      </c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>
        <f>+'[1]ENERO 2017'!$Q$220</f>
        <v>36802333</v>
      </c>
      <c r="AT85" s="22"/>
      <c r="AU85" s="22"/>
      <c r="AV85" s="22"/>
      <c r="AW85" s="22">
        <f>+'[3]MAYO 2017'!$AC$485</f>
        <v>41385190</v>
      </c>
      <c r="AX85" s="23">
        <f t="shared" si="65"/>
        <v>0.13269150599913504</v>
      </c>
      <c r="AY85" s="22">
        <f t="shared" si="76"/>
        <v>12096851</v>
      </c>
      <c r="AZ85" s="22">
        <f t="shared" si="77"/>
        <v>0</v>
      </c>
      <c r="BA85" s="22">
        <f t="shared" si="77"/>
        <v>0</v>
      </c>
      <c r="BB85" s="22">
        <f t="shared" si="77"/>
        <v>0</v>
      </c>
      <c r="BC85" s="22">
        <f t="shared" si="77"/>
        <v>0</v>
      </c>
      <c r="BD85" s="22">
        <f t="shared" si="77"/>
        <v>0</v>
      </c>
      <c r="BE85" s="22">
        <f t="shared" si="77"/>
        <v>0</v>
      </c>
      <c r="BF85" s="22">
        <f t="shared" si="77"/>
        <v>0</v>
      </c>
      <c r="BG85" s="22">
        <f t="shared" si="77"/>
        <v>0</v>
      </c>
      <c r="BH85" s="22">
        <f t="shared" si="77"/>
        <v>0</v>
      </c>
      <c r="BI85" s="22">
        <f t="shared" si="77"/>
        <v>0</v>
      </c>
      <c r="BJ85" s="22">
        <f t="shared" si="77"/>
        <v>0</v>
      </c>
      <c r="BK85" s="22">
        <f t="shared" si="77"/>
        <v>0</v>
      </c>
      <c r="BL85" s="22">
        <f t="shared" si="77"/>
        <v>0</v>
      </c>
      <c r="BM85" s="22">
        <f t="shared" si="77"/>
        <v>0</v>
      </c>
      <c r="BN85" s="22">
        <f t="shared" si="77"/>
        <v>0</v>
      </c>
      <c r="BO85" s="22">
        <f t="shared" si="77"/>
        <v>880851</v>
      </c>
      <c r="BP85" s="22">
        <f t="shared" si="78"/>
        <v>0</v>
      </c>
      <c r="BQ85" s="22">
        <f t="shared" si="78"/>
        <v>0</v>
      </c>
      <c r="BR85" s="22">
        <f t="shared" si="78"/>
        <v>0</v>
      </c>
      <c r="BS85" s="22">
        <f t="shared" si="78"/>
        <v>11216000</v>
      </c>
      <c r="BT85" s="23">
        <f t="shared" si="67"/>
        <v>0.18344165771542822</v>
      </c>
      <c r="BU85" s="22">
        <f t="shared" si="79"/>
        <v>16723500</v>
      </c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>
        <f>+'[2]FEBRERO 2017'!$H$354</f>
        <v>1170000</v>
      </c>
      <c r="CL85" s="22"/>
      <c r="CM85" s="22"/>
      <c r="CN85" s="22"/>
      <c r="CO85" s="22">
        <f>+'[3]MAYO 2017'!$H$489+'[3]MAYO 2017'!$H$496</f>
        <v>15553500</v>
      </c>
      <c r="CP85" s="23">
        <f t="shared" si="53"/>
        <v>0.8165583422845718</v>
      </c>
      <c r="CQ85" s="22">
        <f t="shared" si="80"/>
        <v>74441725</v>
      </c>
      <c r="CR85" s="22">
        <f t="shared" si="83"/>
        <v>880851</v>
      </c>
      <c r="CS85" s="22">
        <f t="shared" si="81"/>
        <v>0</v>
      </c>
      <c r="CT85" s="22">
        <f t="shared" si="81"/>
        <v>0</v>
      </c>
      <c r="CU85" s="22">
        <f t="shared" si="81"/>
        <v>0</v>
      </c>
      <c r="CV85" s="22">
        <f t="shared" si="81"/>
        <v>0</v>
      </c>
      <c r="CW85" s="22">
        <f t="shared" si="81"/>
        <v>0</v>
      </c>
      <c r="CX85" s="22">
        <f t="shared" si="81"/>
        <v>0</v>
      </c>
      <c r="CY85" s="22">
        <f t="shared" si="81"/>
        <v>0</v>
      </c>
      <c r="CZ85" s="22">
        <f t="shared" si="81"/>
        <v>0</v>
      </c>
      <c r="DA85" s="22">
        <f t="shared" si="81"/>
        <v>0</v>
      </c>
      <c r="DB85" s="22">
        <f t="shared" si="81"/>
        <v>0</v>
      </c>
      <c r="DC85" s="22">
        <f t="shared" si="81"/>
        <v>0</v>
      </c>
      <c r="DD85" s="22">
        <f t="shared" si="81"/>
        <v>0</v>
      </c>
      <c r="DE85" s="22">
        <f t="shared" si="81"/>
        <v>0</v>
      </c>
      <c r="DF85" s="22">
        <f t="shared" si="81"/>
        <v>0</v>
      </c>
      <c r="DG85" s="22">
        <f t="shared" si="81"/>
        <v>36513184</v>
      </c>
      <c r="DH85" s="22">
        <f t="shared" si="81"/>
        <v>0</v>
      </c>
      <c r="DI85" s="22">
        <f t="shared" si="82"/>
        <v>0</v>
      </c>
      <c r="DJ85" s="22">
        <f t="shared" si="82"/>
        <v>0</v>
      </c>
      <c r="DK85" s="22">
        <f t="shared" si="82"/>
        <v>37047690</v>
      </c>
      <c r="DM85" s="26">
        <f t="shared" si="27"/>
        <v>91165225</v>
      </c>
      <c r="DN85" s="26">
        <f t="shared" si="28"/>
        <v>91165225</v>
      </c>
      <c r="DO85" s="26">
        <f t="shared" si="29"/>
        <v>91165225</v>
      </c>
    </row>
    <row r="86" spans="1:119" ht="33" customHeight="1" x14ac:dyDescent="0.25">
      <c r="A86" s="162"/>
      <c r="B86" s="151" t="s">
        <v>269</v>
      </c>
      <c r="C86" s="52" t="s">
        <v>270</v>
      </c>
      <c r="D86" s="19" t="s">
        <v>271</v>
      </c>
      <c r="E86" s="20">
        <v>301</v>
      </c>
      <c r="F86" s="21" t="s">
        <v>242</v>
      </c>
      <c r="G86" s="22">
        <f t="shared" si="74"/>
        <v>1431437569</v>
      </c>
      <c r="H86" s="22">
        <f>5000000+6859058</f>
        <v>11859058</v>
      </c>
      <c r="I86" s="22"/>
      <c r="J86" s="22"/>
      <c r="K86" s="22">
        <v>26578511</v>
      </c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>
        <v>1393000000</v>
      </c>
      <c r="X86" s="22"/>
      <c r="Y86" s="22"/>
      <c r="Z86" s="22"/>
      <c r="AA86" s="22"/>
      <c r="AB86" s="23">
        <f t="shared" si="64"/>
        <v>0.96679528326673392</v>
      </c>
      <c r="AC86" s="22">
        <f t="shared" si="75"/>
        <v>1383907090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>
        <f>+'[1]ENERO 2017'!$Q$228</f>
        <v>1383907090</v>
      </c>
      <c r="AT86" s="22"/>
      <c r="AU86" s="22"/>
      <c r="AV86" s="22"/>
      <c r="AW86" s="22"/>
      <c r="AX86" s="23">
        <f t="shared" si="65"/>
        <v>3.3204716733266082E-2</v>
      </c>
      <c r="AY86" s="22">
        <f t="shared" si="76"/>
        <v>47530479</v>
      </c>
      <c r="AZ86" s="22">
        <f t="shared" si="77"/>
        <v>11859058</v>
      </c>
      <c r="BA86" s="22">
        <f t="shared" si="77"/>
        <v>0</v>
      </c>
      <c r="BB86" s="22">
        <f t="shared" si="77"/>
        <v>0</v>
      </c>
      <c r="BC86" s="22">
        <f t="shared" si="77"/>
        <v>26578511</v>
      </c>
      <c r="BD86" s="22">
        <f t="shared" si="77"/>
        <v>0</v>
      </c>
      <c r="BE86" s="22">
        <f t="shared" si="77"/>
        <v>0</v>
      </c>
      <c r="BF86" s="22">
        <f t="shared" si="77"/>
        <v>0</v>
      </c>
      <c r="BG86" s="22">
        <f t="shared" si="77"/>
        <v>0</v>
      </c>
      <c r="BH86" s="22">
        <f t="shared" si="77"/>
        <v>0</v>
      </c>
      <c r="BI86" s="22">
        <f t="shared" si="77"/>
        <v>0</v>
      </c>
      <c r="BJ86" s="22">
        <f t="shared" si="77"/>
        <v>0</v>
      </c>
      <c r="BK86" s="22">
        <f t="shared" si="77"/>
        <v>0</v>
      </c>
      <c r="BL86" s="22">
        <f t="shared" si="77"/>
        <v>0</v>
      </c>
      <c r="BM86" s="22">
        <f t="shared" si="77"/>
        <v>0</v>
      </c>
      <c r="BN86" s="22">
        <f t="shared" si="77"/>
        <v>0</v>
      </c>
      <c r="BO86" s="22">
        <f t="shared" si="77"/>
        <v>9092910</v>
      </c>
      <c r="BP86" s="22">
        <f t="shared" si="78"/>
        <v>0</v>
      </c>
      <c r="BQ86" s="22">
        <f t="shared" si="78"/>
        <v>0</v>
      </c>
      <c r="BR86" s="22">
        <f t="shared" si="78"/>
        <v>0</v>
      </c>
      <c r="BS86" s="22">
        <f t="shared" si="78"/>
        <v>0</v>
      </c>
      <c r="BT86" s="23">
        <f t="shared" si="67"/>
        <v>0.95898264774410147</v>
      </c>
      <c r="BU86" s="22">
        <f t="shared" si="79"/>
        <v>1372723790</v>
      </c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>
        <f>+'[4]FEBRERO 2017'!$H$307</f>
        <v>1372723790</v>
      </c>
      <c r="CL86" s="22"/>
      <c r="CM86" s="22"/>
      <c r="CN86" s="22"/>
      <c r="CO86" s="22"/>
      <c r="CP86" s="23">
        <f t="shared" si="53"/>
        <v>4.1017352255898532E-2</v>
      </c>
      <c r="CQ86" s="22">
        <f t="shared" si="80"/>
        <v>58713779</v>
      </c>
      <c r="CR86" s="22">
        <f t="shared" si="83"/>
        <v>11859058</v>
      </c>
      <c r="CS86" s="22">
        <f t="shared" si="81"/>
        <v>0</v>
      </c>
      <c r="CT86" s="22">
        <f t="shared" si="81"/>
        <v>0</v>
      </c>
      <c r="CU86" s="22">
        <f t="shared" si="81"/>
        <v>26578511</v>
      </c>
      <c r="CV86" s="22">
        <f t="shared" si="81"/>
        <v>0</v>
      </c>
      <c r="CW86" s="22">
        <f t="shared" si="81"/>
        <v>0</v>
      </c>
      <c r="CX86" s="22">
        <f t="shared" si="81"/>
        <v>0</v>
      </c>
      <c r="CY86" s="22">
        <f t="shared" si="81"/>
        <v>0</v>
      </c>
      <c r="CZ86" s="22">
        <f t="shared" si="81"/>
        <v>0</v>
      </c>
      <c r="DA86" s="22">
        <f t="shared" si="81"/>
        <v>0</v>
      </c>
      <c r="DB86" s="22">
        <f t="shared" si="81"/>
        <v>0</v>
      </c>
      <c r="DC86" s="22">
        <f t="shared" si="81"/>
        <v>0</v>
      </c>
      <c r="DD86" s="22">
        <f t="shared" si="81"/>
        <v>0</v>
      </c>
      <c r="DE86" s="22">
        <f t="shared" si="81"/>
        <v>0</v>
      </c>
      <c r="DF86" s="22">
        <f t="shared" si="81"/>
        <v>0</v>
      </c>
      <c r="DG86" s="22">
        <f t="shared" si="81"/>
        <v>20276210</v>
      </c>
      <c r="DH86" s="22">
        <f t="shared" si="81"/>
        <v>0</v>
      </c>
      <c r="DI86" s="22">
        <f t="shared" si="82"/>
        <v>0</v>
      </c>
      <c r="DJ86" s="22">
        <f t="shared" si="82"/>
        <v>0</v>
      </c>
      <c r="DK86" s="22">
        <f t="shared" si="82"/>
        <v>0</v>
      </c>
      <c r="DM86" s="26">
        <f t="shared" si="27"/>
        <v>1431437569</v>
      </c>
      <c r="DN86" s="26">
        <f t="shared" si="28"/>
        <v>1431437569</v>
      </c>
      <c r="DO86" s="26">
        <f t="shared" si="29"/>
        <v>1431437569</v>
      </c>
    </row>
    <row r="87" spans="1:119" ht="36" customHeight="1" x14ac:dyDescent="0.25">
      <c r="A87" s="162"/>
      <c r="B87" s="152"/>
      <c r="C87" s="52" t="s">
        <v>272</v>
      </c>
      <c r="D87" s="19" t="s">
        <v>273</v>
      </c>
      <c r="E87" s="20">
        <v>301</v>
      </c>
      <c r="F87" s="21" t="s">
        <v>242</v>
      </c>
      <c r="G87" s="22">
        <f t="shared" si="74"/>
        <v>30000000</v>
      </c>
      <c r="H87" s="22"/>
      <c r="I87" s="22">
        <v>30000000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3">
        <f t="shared" si="64"/>
        <v>1</v>
      </c>
      <c r="AC87" s="22">
        <f t="shared" si="75"/>
        <v>30000000</v>
      </c>
      <c r="AD87" s="22"/>
      <c r="AE87" s="22">
        <f>+'[1]ENERO 2017'!$K$237</f>
        <v>30000000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3">
        <f t="shared" si="65"/>
        <v>0</v>
      </c>
      <c r="AY87" s="22">
        <f t="shared" si="76"/>
        <v>0</v>
      </c>
      <c r="AZ87" s="22">
        <f t="shared" si="77"/>
        <v>0</v>
      </c>
      <c r="BA87" s="22">
        <f t="shared" si="77"/>
        <v>0</v>
      </c>
      <c r="BB87" s="22">
        <f t="shared" si="77"/>
        <v>0</v>
      </c>
      <c r="BC87" s="22">
        <f t="shared" si="77"/>
        <v>0</v>
      </c>
      <c r="BD87" s="22">
        <f t="shared" si="77"/>
        <v>0</v>
      </c>
      <c r="BE87" s="22">
        <f t="shared" si="77"/>
        <v>0</v>
      </c>
      <c r="BF87" s="22">
        <f t="shared" si="77"/>
        <v>0</v>
      </c>
      <c r="BG87" s="22">
        <f t="shared" si="77"/>
        <v>0</v>
      </c>
      <c r="BH87" s="22">
        <f t="shared" si="77"/>
        <v>0</v>
      </c>
      <c r="BI87" s="22">
        <f t="shared" si="77"/>
        <v>0</v>
      </c>
      <c r="BJ87" s="22">
        <f t="shared" si="77"/>
        <v>0</v>
      </c>
      <c r="BK87" s="22">
        <f t="shared" si="77"/>
        <v>0</v>
      </c>
      <c r="BL87" s="22">
        <f t="shared" si="77"/>
        <v>0</v>
      </c>
      <c r="BM87" s="22">
        <f t="shared" si="77"/>
        <v>0</v>
      </c>
      <c r="BN87" s="22">
        <f t="shared" si="77"/>
        <v>0</v>
      </c>
      <c r="BO87" s="22">
        <f t="shared" si="77"/>
        <v>0</v>
      </c>
      <c r="BP87" s="22">
        <f t="shared" si="78"/>
        <v>0</v>
      </c>
      <c r="BQ87" s="22">
        <f t="shared" si="78"/>
        <v>0</v>
      </c>
      <c r="BR87" s="22">
        <f t="shared" si="78"/>
        <v>0</v>
      </c>
      <c r="BS87" s="22">
        <f t="shared" si="78"/>
        <v>0</v>
      </c>
      <c r="BT87" s="23">
        <f t="shared" si="67"/>
        <v>0.89882490000000004</v>
      </c>
      <c r="BU87" s="22">
        <f t="shared" si="79"/>
        <v>26964747</v>
      </c>
      <c r="BV87" s="22"/>
      <c r="BW87" s="22">
        <f>+'[5]ABRIL 2017'!$H$428</f>
        <v>26964747</v>
      </c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3">
        <f t="shared" si="53"/>
        <v>0.10117509999999996</v>
      </c>
      <c r="CQ87" s="22">
        <f t="shared" si="80"/>
        <v>3035253</v>
      </c>
      <c r="CR87" s="22">
        <f t="shared" si="83"/>
        <v>0</v>
      </c>
      <c r="CS87" s="22">
        <f t="shared" si="81"/>
        <v>3035253</v>
      </c>
      <c r="CT87" s="22">
        <f t="shared" si="81"/>
        <v>0</v>
      </c>
      <c r="CU87" s="22">
        <f t="shared" si="81"/>
        <v>0</v>
      </c>
      <c r="CV87" s="22">
        <f t="shared" si="81"/>
        <v>0</v>
      </c>
      <c r="CW87" s="22">
        <f t="shared" si="81"/>
        <v>0</v>
      </c>
      <c r="CX87" s="22">
        <f t="shared" si="81"/>
        <v>0</v>
      </c>
      <c r="CY87" s="22">
        <f t="shared" si="81"/>
        <v>0</v>
      </c>
      <c r="CZ87" s="22">
        <f t="shared" si="81"/>
        <v>0</v>
      </c>
      <c r="DA87" s="22">
        <f t="shared" si="81"/>
        <v>0</v>
      </c>
      <c r="DB87" s="22">
        <f t="shared" si="81"/>
        <v>0</v>
      </c>
      <c r="DC87" s="22">
        <f t="shared" si="81"/>
        <v>0</v>
      </c>
      <c r="DD87" s="22">
        <f t="shared" si="81"/>
        <v>0</v>
      </c>
      <c r="DE87" s="22">
        <f t="shared" si="81"/>
        <v>0</v>
      </c>
      <c r="DF87" s="22">
        <f t="shared" si="81"/>
        <v>0</v>
      </c>
      <c r="DG87" s="22">
        <f t="shared" si="81"/>
        <v>0</v>
      </c>
      <c r="DH87" s="22">
        <f t="shared" si="81"/>
        <v>0</v>
      </c>
      <c r="DI87" s="22">
        <f t="shared" si="82"/>
        <v>0</v>
      </c>
      <c r="DJ87" s="22">
        <f t="shared" si="82"/>
        <v>0</v>
      </c>
      <c r="DK87" s="22">
        <f t="shared" si="82"/>
        <v>0</v>
      </c>
      <c r="DM87" s="26">
        <f t="shared" si="27"/>
        <v>30000000</v>
      </c>
      <c r="DN87" s="26">
        <f t="shared" si="28"/>
        <v>30000000</v>
      </c>
      <c r="DO87" s="26">
        <f t="shared" si="29"/>
        <v>30000000</v>
      </c>
    </row>
    <row r="88" spans="1:119" ht="29.25" customHeight="1" x14ac:dyDescent="0.25">
      <c r="A88" s="162"/>
      <c r="B88" s="153"/>
      <c r="C88" s="52" t="s">
        <v>274</v>
      </c>
      <c r="D88" s="19" t="s">
        <v>275</v>
      </c>
      <c r="E88" s="81">
        <v>301</v>
      </c>
      <c r="F88" s="21" t="s">
        <v>276</v>
      </c>
      <c r="G88" s="22">
        <f t="shared" si="74"/>
        <v>85000000</v>
      </c>
      <c r="H88" s="22"/>
      <c r="I88" s="22">
        <v>84000000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78">
        <f>1000000</f>
        <v>1000000</v>
      </c>
      <c r="AB88" s="23">
        <f t="shared" si="64"/>
        <v>0.9882352941176471</v>
      </c>
      <c r="AC88" s="22">
        <f t="shared" si="75"/>
        <v>84000000</v>
      </c>
      <c r="AD88" s="22"/>
      <c r="AE88" s="22">
        <f>+'[1]ENERO 2017'!$K$244</f>
        <v>84000000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3">
        <f t="shared" si="65"/>
        <v>1.1764705882352899E-2</v>
      </c>
      <c r="AY88" s="22">
        <f t="shared" si="76"/>
        <v>1000000</v>
      </c>
      <c r="AZ88" s="22">
        <f t="shared" si="77"/>
        <v>0</v>
      </c>
      <c r="BA88" s="22">
        <f t="shared" si="77"/>
        <v>0</v>
      </c>
      <c r="BB88" s="22">
        <f t="shared" si="77"/>
        <v>0</v>
      </c>
      <c r="BC88" s="22">
        <f t="shared" si="77"/>
        <v>0</v>
      </c>
      <c r="BD88" s="22">
        <f t="shared" si="77"/>
        <v>0</v>
      </c>
      <c r="BE88" s="22">
        <f t="shared" si="77"/>
        <v>0</v>
      </c>
      <c r="BF88" s="22">
        <f t="shared" si="77"/>
        <v>0</v>
      </c>
      <c r="BG88" s="22">
        <f t="shared" si="77"/>
        <v>0</v>
      </c>
      <c r="BH88" s="22">
        <f t="shared" si="77"/>
        <v>0</v>
      </c>
      <c r="BI88" s="22">
        <f t="shared" si="77"/>
        <v>0</v>
      </c>
      <c r="BJ88" s="22">
        <f t="shared" si="77"/>
        <v>0</v>
      </c>
      <c r="BK88" s="22">
        <f t="shared" si="77"/>
        <v>0</v>
      </c>
      <c r="BL88" s="22">
        <f t="shared" si="77"/>
        <v>0</v>
      </c>
      <c r="BM88" s="22">
        <f t="shared" si="77"/>
        <v>0</v>
      </c>
      <c r="BN88" s="22">
        <f t="shared" si="77"/>
        <v>0</v>
      </c>
      <c r="BO88" s="22">
        <f t="shared" si="77"/>
        <v>0</v>
      </c>
      <c r="BP88" s="22">
        <f t="shared" si="78"/>
        <v>0</v>
      </c>
      <c r="BQ88" s="22">
        <f t="shared" si="78"/>
        <v>0</v>
      </c>
      <c r="BR88" s="22">
        <f t="shared" si="78"/>
        <v>0</v>
      </c>
      <c r="BS88" s="22">
        <f t="shared" si="78"/>
        <v>1000000</v>
      </c>
      <c r="BT88" s="23">
        <f t="shared" si="67"/>
        <v>0.88844283529411761</v>
      </c>
      <c r="BU88" s="22">
        <f t="shared" si="79"/>
        <v>75517641</v>
      </c>
      <c r="BV88" s="22"/>
      <c r="BW88" s="22">
        <f>+'[3]MAYO 2017'!$H$526</f>
        <v>75517641</v>
      </c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3">
        <f t="shared" si="53"/>
        <v>0.11155716470588239</v>
      </c>
      <c r="CQ88" s="22">
        <f t="shared" si="80"/>
        <v>9482359</v>
      </c>
      <c r="CR88" s="22">
        <f t="shared" si="83"/>
        <v>0</v>
      </c>
      <c r="CS88" s="22">
        <f t="shared" si="81"/>
        <v>8482359</v>
      </c>
      <c r="CT88" s="22">
        <f t="shared" si="81"/>
        <v>0</v>
      </c>
      <c r="CU88" s="22">
        <f t="shared" si="81"/>
        <v>0</v>
      </c>
      <c r="CV88" s="22">
        <f t="shared" si="81"/>
        <v>0</v>
      </c>
      <c r="CW88" s="22">
        <f t="shared" si="81"/>
        <v>0</v>
      </c>
      <c r="CX88" s="22">
        <f t="shared" si="81"/>
        <v>0</v>
      </c>
      <c r="CY88" s="22">
        <f t="shared" si="81"/>
        <v>0</v>
      </c>
      <c r="CZ88" s="22">
        <f t="shared" si="81"/>
        <v>0</v>
      </c>
      <c r="DA88" s="22">
        <f t="shared" si="81"/>
        <v>0</v>
      </c>
      <c r="DB88" s="22">
        <f t="shared" si="81"/>
        <v>0</v>
      </c>
      <c r="DC88" s="22">
        <f t="shared" si="81"/>
        <v>0</v>
      </c>
      <c r="DD88" s="22">
        <f t="shared" si="81"/>
        <v>0</v>
      </c>
      <c r="DE88" s="22">
        <f t="shared" si="81"/>
        <v>0</v>
      </c>
      <c r="DF88" s="22">
        <f t="shared" si="81"/>
        <v>0</v>
      </c>
      <c r="DG88" s="22">
        <f t="shared" si="81"/>
        <v>0</v>
      </c>
      <c r="DH88" s="22">
        <f t="shared" si="81"/>
        <v>0</v>
      </c>
      <c r="DI88" s="22">
        <f t="shared" si="82"/>
        <v>0</v>
      </c>
      <c r="DJ88" s="22">
        <f t="shared" si="82"/>
        <v>0</v>
      </c>
      <c r="DK88" s="22">
        <f t="shared" si="82"/>
        <v>1000000</v>
      </c>
      <c r="DM88" s="26">
        <f t="shared" ref="DM88:DM108" si="84">+G88</f>
        <v>85000000</v>
      </c>
      <c r="DN88" s="26">
        <f t="shared" ref="DN88:DN108" si="85">+AC88+AY88</f>
        <v>85000000</v>
      </c>
      <c r="DO88" s="26">
        <f t="shared" ref="DO88:DO108" si="86">+BU88+CQ88</f>
        <v>85000000</v>
      </c>
    </row>
    <row r="89" spans="1:119" ht="23.25" customHeight="1" x14ac:dyDescent="0.25">
      <c r="A89" s="162"/>
      <c r="B89" s="80" t="s">
        <v>277</v>
      </c>
      <c r="C89" s="52" t="s">
        <v>278</v>
      </c>
      <c r="D89" s="19" t="s">
        <v>279</v>
      </c>
      <c r="E89" s="81">
        <v>301</v>
      </c>
      <c r="F89" s="21" t="s">
        <v>242</v>
      </c>
      <c r="G89" s="22">
        <f t="shared" si="74"/>
        <v>50000000</v>
      </c>
      <c r="H89" s="22"/>
      <c r="I89" s="22"/>
      <c r="J89" s="22">
        <v>50000000</v>
      </c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3">
        <f t="shared" si="64"/>
        <v>1</v>
      </c>
      <c r="AC89" s="22">
        <f t="shared" si="75"/>
        <v>50000000</v>
      </c>
      <c r="AD89" s="22"/>
      <c r="AE89" s="22"/>
      <c r="AF89" s="22">
        <f>+'[1]ENERO 2017'!$L$252</f>
        <v>50000000</v>
      </c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3">
        <f t="shared" si="65"/>
        <v>0</v>
      </c>
      <c r="AY89" s="22">
        <f t="shared" si="76"/>
        <v>0</v>
      </c>
      <c r="AZ89" s="22">
        <f t="shared" si="77"/>
        <v>0</v>
      </c>
      <c r="BA89" s="22">
        <f t="shared" si="77"/>
        <v>0</v>
      </c>
      <c r="BB89" s="22">
        <f t="shared" si="77"/>
        <v>0</v>
      </c>
      <c r="BC89" s="22">
        <f t="shared" si="77"/>
        <v>0</v>
      </c>
      <c r="BD89" s="22">
        <f t="shared" si="77"/>
        <v>0</v>
      </c>
      <c r="BE89" s="22">
        <f t="shared" si="77"/>
        <v>0</v>
      </c>
      <c r="BF89" s="22">
        <f t="shared" si="77"/>
        <v>0</v>
      </c>
      <c r="BG89" s="22">
        <f t="shared" si="77"/>
        <v>0</v>
      </c>
      <c r="BH89" s="22">
        <f t="shared" si="77"/>
        <v>0</v>
      </c>
      <c r="BI89" s="22">
        <f t="shared" si="77"/>
        <v>0</v>
      </c>
      <c r="BJ89" s="22">
        <f t="shared" si="77"/>
        <v>0</v>
      </c>
      <c r="BK89" s="22">
        <f t="shared" si="77"/>
        <v>0</v>
      </c>
      <c r="BL89" s="22">
        <f t="shared" si="77"/>
        <v>0</v>
      </c>
      <c r="BM89" s="22">
        <f t="shared" si="77"/>
        <v>0</v>
      </c>
      <c r="BN89" s="22">
        <f t="shared" si="77"/>
        <v>0</v>
      </c>
      <c r="BO89" s="22">
        <f t="shared" si="78"/>
        <v>0</v>
      </c>
      <c r="BP89" s="22">
        <f t="shared" si="78"/>
        <v>0</v>
      </c>
      <c r="BQ89" s="22">
        <f t="shared" si="78"/>
        <v>0</v>
      </c>
      <c r="BR89" s="22">
        <f t="shared" si="78"/>
        <v>0</v>
      </c>
      <c r="BS89" s="22">
        <f t="shared" si="78"/>
        <v>0</v>
      </c>
      <c r="BT89" s="23">
        <f t="shared" si="67"/>
        <v>0.72192047999999998</v>
      </c>
      <c r="BU89" s="22">
        <f t="shared" si="79"/>
        <v>36096024</v>
      </c>
      <c r="BV89" s="22"/>
      <c r="BW89" s="22"/>
      <c r="BX89" s="22">
        <f>+'[4]FEBRERO 2017'!$H$357</f>
        <v>36096024</v>
      </c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3">
        <f t="shared" si="53"/>
        <v>0.27807952000000002</v>
      </c>
      <c r="CQ89" s="22">
        <f t="shared" si="80"/>
        <v>13903976</v>
      </c>
      <c r="CR89" s="22">
        <f t="shared" si="83"/>
        <v>0</v>
      </c>
      <c r="CS89" s="22">
        <f t="shared" si="81"/>
        <v>0</v>
      </c>
      <c r="CT89" s="22">
        <f t="shared" si="81"/>
        <v>13903976</v>
      </c>
      <c r="CU89" s="22">
        <f t="shared" si="81"/>
        <v>0</v>
      </c>
      <c r="CV89" s="22">
        <f t="shared" si="81"/>
        <v>0</v>
      </c>
      <c r="CW89" s="22">
        <f t="shared" si="81"/>
        <v>0</v>
      </c>
      <c r="CX89" s="22">
        <f t="shared" si="81"/>
        <v>0</v>
      </c>
      <c r="CY89" s="22">
        <f t="shared" si="81"/>
        <v>0</v>
      </c>
      <c r="CZ89" s="22">
        <f t="shared" si="81"/>
        <v>0</v>
      </c>
      <c r="DA89" s="22">
        <f t="shared" si="81"/>
        <v>0</v>
      </c>
      <c r="DB89" s="22">
        <f t="shared" si="81"/>
        <v>0</v>
      </c>
      <c r="DC89" s="22">
        <f t="shared" si="81"/>
        <v>0</v>
      </c>
      <c r="DD89" s="22">
        <f t="shared" si="81"/>
        <v>0</v>
      </c>
      <c r="DE89" s="22">
        <f t="shared" si="81"/>
        <v>0</v>
      </c>
      <c r="DF89" s="22">
        <f t="shared" si="81"/>
        <v>0</v>
      </c>
      <c r="DG89" s="22">
        <f t="shared" si="81"/>
        <v>0</v>
      </c>
      <c r="DH89" s="22">
        <f t="shared" si="81"/>
        <v>0</v>
      </c>
      <c r="DI89" s="22">
        <f t="shared" si="82"/>
        <v>0</v>
      </c>
      <c r="DJ89" s="22">
        <f t="shared" si="82"/>
        <v>0</v>
      </c>
      <c r="DK89" s="22">
        <f t="shared" si="82"/>
        <v>0</v>
      </c>
      <c r="DM89" s="26">
        <f t="shared" si="84"/>
        <v>50000000</v>
      </c>
      <c r="DN89" s="26">
        <f t="shared" si="85"/>
        <v>50000000</v>
      </c>
      <c r="DO89" s="26">
        <f t="shared" si="86"/>
        <v>50000000</v>
      </c>
    </row>
    <row r="90" spans="1:119" s="46" customFormat="1" ht="21" customHeight="1" thickBot="1" x14ac:dyDescent="0.3">
      <c r="A90" s="76"/>
      <c r="B90" s="163" t="s">
        <v>280</v>
      </c>
      <c r="C90" s="164"/>
      <c r="D90" s="164"/>
      <c r="E90" s="164"/>
      <c r="F90" s="165"/>
      <c r="G90" s="59">
        <f t="shared" ref="G90:M90" si="87">SUM(G76:G89)</f>
        <v>2936106765</v>
      </c>
      <c r="H90" s="59">
        <f t="shared" si="87"/>
        <v>277739909</v>
      </c>
      <c r="I90" s="59">
        <f t="shared" si="87"/>
        <v>714000000</v>
      </c>
      <c r="J90" s="59">
        <f t="shared" si="87"/>
        <v>50000000</v>
      </c>
      <c r="K90" s="59">
        <f t="shared" si="87"/>
        <v>26578511</v>
      </c>
      <c r="L90" s="59">
        <f t="shared" si="87"/>
        <v>0</v>
      </c>
      <c r="M90" s="59">
        <f t="shared" si="87"/>
        <v>0</v>
      </c>
      <c r="N90" s="59"/>
      <c r="O90" s="59">
        <f t="shared" ref="O90:AA90" si="88">SUM(O76:O89)</f>
        <v>0</v>
      </c>
      <c r="P90" s="59">
        <f t="shared" si="88"/>
        <v>0</v>
      </c>
      <c r="Q90" s="59">
        <f t="shared" si="88"/>
        <v>0</v>
      </c>
      <c r="R90" s="59">
        <f t="shared" si="88"/>
        <v>0</v>
      </c>
      <c r="S90" s="59">
        <f t="shared" si="88"/>
        <v>0</v>
      </c>
      <c r="T90" s="59">
        <f t="shared" si="88"/>
        <v>230450000</v>
      </c>
      <c r="U90" s="59">
        <f t="shared" si="88"/>
        <v>0</v>
      </c>
      <c r="V90" s="59">
        <f t="shared" si="88"/>
        <v>0</v>
      </c>
      <c r="W90" s="59">
        <f t="shared" si="88"/>
        <v>1570638184</v>
      </c>
      <c r="X90" s="59">
        <f t="shared" si="88"/>
        <v>0</v>
      </c>
      <c r="Y90" s="59">
        <f t="shared" si="88"/>
        <v>0</v>
      </c>
      <c r="Z90" s="59">
        <f t="shared" si="88"/>
        <v>0</v>
      </c>
      <c r="AA90" s="59">
        <f t="shared" si="88"/>
        <v>66700161</v>
      </c>
      <c r="AB90" s="43">
        <f t="shared" si="64"/>
        <v>0.89640148490989902</v>
      </c>
      <c r="AC90" s="59">
        <f t="shared" ref="AC90:AW90" si="89">SUM(AC76:AC89)</f>
        <v>2631930464</v>
      </c>
      <c r="AD90" s="59">
        <f t="shared" si="89"/>
        <v>265880851</v>
      </c>
      <c r="AE90" s="59">
        <f t="shared" si="89"/>
        <v>714000000</v>
      </c>
      <c r="AF90" s="59">
        <f t="shared" si="89"/>
        <v>50000000</v>
      </c>
      <c r="AG90" s="59">
        <f t="shared" si="89"/>
        <v>0</v>
      </c>
      <c r="AH90" s="59">
        <f t="shared" si="89"/>
        <v>0</v>
      </c>
      <c r="AI90" s="59">
        <f t="shared" si="89"/>
        <v>0</v>
      </c>
      <c r="AJ90" s="59">
        <f t="shared" si="89"/>
        <v>0</v>
      </c>
      <c r="AK90" s="59">
        <f t="shared" si="89"/>
        <v>0</v>
      </c>
      <c r="AL90" s="59">
        <f t="shared" si="89"/>
        <v>0</v>
      </c>
      <c r="AM90" s="59">
        <f t="shared" si="89"/>
        <v>0</v>
      </c>
      <c r="AN90" s="59">
        <f t="shared" si="89"/>
        <v>0</v>
      </c>
      <c r="AO90" s="59">
        <f t="shared" si="89"/>
        <v>0</v>
      </c>
      <c r="AP90" s="59">
        <f t="shared" si="89"/>
        <v>0</v>
      </c>
      <c r="AQ90" s="59">
        <f t="shared" si="89"/>
        <v>0</v>
      </c>
      <c r="AR90" s="59">
        <f t="shared" si="89"/>
        <v>0</v>
      </c>
      <c r="AS90" s="59">
        <f t="shared" si="89"/>
        <v>1560664423</v>
      </c>
      <c r="AT90" s="59">
        <f t="shared" si="89"/>
        <v>0</v>
      </c>
      <c r="AU90" s="59">
        <f t="shared" si="89"/>
        <v>0</v>
      </c>
      <c r="AV90" s="59">
        <f t="shared" si="89"/>
        <v>0</v>
      </c>
      <c r="AW90" s="59">
        <f t="shared" si="89"/>
        <v>41385190</v>
      </c>
      <c r="AX90" s="43">
        <f t="shared" si="65"/>
        <v>0.10359851509010098</v>
      </c>
      <c r="AY90" s="59">
        <f t="shared" ref="AY90:BS90" si="90">SUM(AY76:AY89)</f>
        <v>304176301</v>
      </c>
      <c r="AZ90" s="59">
        <f t="shared" si="90"/>
        <v>11859058</v>
      </c>
      <c r="BA90" s="59">
        <f t="shared" si="90"/>
        <v>0</v>
      </c>
      <c r="BB90" s="59">
        <f t="shared" si="90"/>
        <v>0</v>
      </c>
      <c r="BC90" s="59">
        <f t="shared" si="90"/>
        <v>26578511</v>
      </c>
      <c r="BD90" s="59">
        <f t="shared" si="90"/>
        <v>0</v>
      </c>
      <c r="BE90" s="59">
        <f t="shared" si="90"/>
        <v>0</v>
      </c>
      <c r="BF90" s="59">
        <f t="shared" si="90"/>
        <v>0</v>
      </c>
      <c r="BG90" s="59">
        <f t="shared" si="90"/>
        <v>0</v>
      </c>
      <c r="BH90" s="59">
        <f t="shared" si="90"/>
        <v>0</v>
      </c>
      <c r="BI90" s="59">
        <f t="shared" si="90"/>
        <v>0</v>
      </c>
      <c r="BJ90" s="59">
        <f t="shared" si="90"/>
        <v>0</v>
      </c>
      <c r="BK90" s="59">
        <f t="shared" si="90"/>
        <v>0</v>
      </c>
      <c r="BL90" s="59">
        <f t="shared" si="90"/>
        <v>230450000</v>
      </c>
      <c r="BM90" s="59">
        <f t="shared" si="90"/>
        <v>0</v>
      </c>
      <c r="BN90" s="59">
        <f t="shared" si="90"/>
        <v>0</v>
      </c>
      <c r="BO90" s="59">
        <f t="shared" si="90"/>
        <v>9973761</v>
      </c>
      <c r="BP90" s="59">
        <f t="shared" si="90"/>
        <v>0</v>
      </c>
      <c r="BQ90" s="59">
        <f t="shared" si="90"/>
        <v>0</v>
      </c>
      <c r="BR90" s="59">
        <f t="shared" si="90"/>
        <v>0</v>
      </c>
      <c r="BS90" s="59">
        <f t="shared" si="90"/>
        <v>25314971</v>
      </c>
      <c r="BT90" s="43">
        <f t="shared" si="67"/>
        <v>0.74860484748074207</v>
      </c>
      <c r="BU90" s="59">
        <f t="shared" ref="BU90:CO90" si="91">SUM(BU76:BU89)</f>
        <v>2197983757</v>
      </c>
      <c r="BV90" s="59">
        <f t="shared" si="91"/>
        <v>126100846</v>
      </c>
      <c r="BW90" s="59">
        <f t="shared" si="91"/>
        <v>531003056</v>
      </c>
      <c r="BX90" s="59">
        <f t="shared" si="91"/>
        <v>36096024</v>
      </c>
      <c r="BY90" s="59">
        <f t="shared" si="91"/>
        <v>0</v>
      </c>
      <c r="BZ90" s="59">
        <f t="shared" si="91"/>
        <v>0</v>
      </c>
      <c r="CA90" s="59">
        <f t="shared" si="91"/>
        <v>0</v>
      </c>
      <c r="CB90" s="59">
        <f t="shared" si="91"/>
        <v>0</v>
      </c>
      <c r="CC90" s="59">
        <f t="shared" si="91"/>
        <v>0</v>
      </c>
      <c r="CD90" s="59">
        <f t="shared" si="91"/>
        <v>0</v>
      </c>
      <c r="CE90" s="59">
        <f t="shared" si="91"/>
        <v>0</v>
      </c>
      <c r="CF90" s="59">
        <f t="shared" si="91"/>
        <v>0</v>
      </c>
      <c r="CG90" s="59">
        <f t="shared" si="91"/>
        <v>0</v>
      </c>
      <c r="CH90" s="59">
        <f t="shared" si="91"/>
        <v>0</v>
      </c>
      <c r="CI90" s="59">
        <f t="shared" si="91"/>
        <v>0</v>
      </c>
      <c r="CJ90" s="59">
        <f t="shared" si="91"/>
        <v>0</v>
      </c>
      <c r="CK90" s="59">
        <f t="shared" si="91"/>
        <v>1489230331</v>
      </c>
      <c r="CL90" s="59">
        <f t="shared" si="91"/>
        <v>0</v>
      </c>
      <c r="CM90" s="59">
        <f t="shared" si="91"/>
        <v>0</v>
      </c>
      <c r="CN90" s="59">
        <f t="shared" si="91"/>
        <v>0</v>
      </c>
      <c r="CO90" s="59">
        <f t="shared" si="91"/>
        <v>15553500</v>
      </c>
      <c r="CP90" s="43">
        <f t="shared" si="53"/>
        <v>0.25139515251925793</v>
      </c>
      <c r="CQ90" s="59">
        <f t="shared" ref="CQ90:DK90" si="92">SUM(CQ76:CQ89)</f>
        <v>738123008</v>
      </c>
      <c r="CR90" s="59">
        <f t="shared" si="92"/>
        <v>151639063</v>
      </c>
      <c r="CS90" s="59">
        <f t="shared" si="92"/>
        <v>182996944</v>
      </c>
      <c r="CT90" s="59">
        <f t="shared" si="92"/>
        <v>13903976</v>
      </c>
      <c r="CU90" s="59">
        <f t="shared" si="92"/>
        <v>26578511</v>
      </c>
      <c r="CV90" s="59">
        <f t="shared" si="92"/>
        <v>0</v>
      </c>
      <c r="CW90" s="59">
        <f t="shared" si="92"/>
        <v>0</v>
      </c>
      <c r="CX90" s="59">
        <f t="shared" si="92"/>
        <v>0</v>
      </c>
      <c r="CY90" s="59">
        <f t="shared" si="92"/>
        <v>0</v>
      </c>
      <c r="CZ90" s="59">
        <f t="shared" si="92"/>
        <v>0</v>
      </c>
      <c r="DA90" s="59">
        <f t="shared" si="92"/>
        <v>0</v>
      </c>
      <c r="DB90" s="59">
        <f t="shared" si="92"/>
        <v>0</v>
      </c>
      <c r="DC90" s="59">
        <f t="shared" si="92"/>
        <v>0</v>
      </c>
      <c r="DD90" s="59">
        <f t="shared" si="92"/>
        <v>230450000</v>
      </c>
      <c r="DE90" s="59">
        <f t="shared" si="92"/>
        <v>0</v>
      </c>
      <c r="DF90" s="59">
        <f t="shared" si="92"/>
        <v>0</v>
      </c>
      <c r="DG90" s="59">
        <f t="shared" si="92"/>
        <v>81407853</v>
      </c>
      <c r="DH90" s="59">
        <f t="shared" si="92"/>
        <v>0</v>
      </c>
      <c r="DI90" s="59">
        <f t="shared" si="92"/>
        <v>0</v>
      </c>
      <c r="DJ90" s="59">
        <f t="shared" si="92"/>
        <v>0</v>
      </c>
      <c r="DK90" s="59">
        <f t="shared" si="92"/>
        <v>51146661</v>
      </c>
      <c r="DM90" s="26">
        <f t="shared" si="84"/>
        <v>2936106765</v>
      </c>
      <c r="DN90" s="26">
        <f t="shared" si="85"/>
        <v>2936106765</v>
      </c>
      <c r="DO90" s="26">
        <f t="shared" si="86"/>
        <v>2936106765</v>
      </c>
    </row>
    <row r="91" spans="1:119" ht="65.25" customHeight="1" thickTop="1" thickBot="1" x14ac:dyDescent="0.3">
      <c r="A91" s="166" t="s">
        <v>281</v>
      </c>
      <c r="B91" s="82" t="s">
        <v>282</v>
      </c>
      <c r="C91" s="52" t="s">
        <v>283</v>
      </c>
      <c r="D91" s="19" t="s">
        <v>284</v>
      </c>
      <c r="E91" s="83">
        <v>510</v>
      </c>
      <c r="F91" s="21" t="s">
        <v>285</v>
      </c>
      <c r="G91" s="22">
        <f t="shared" ref="G91:G107" si="93">SUM(H91:AA91)</f>
        <v>1500000</v>
      </c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68"/>
      <c r="S91" s="22"/>
      <c r="T91" s="22"/>
      <c r="U91" s="22"/>
      <c r="V91" s="22"/>
      <c r="W91" s="22"/>
      <c r="X91" s="22"/>
      <c r="Y91" s="22"/>
      <c r="Z91" s="22"/>
      <c r="AA91" s="78">
        <v>1500000</v>
      </c>
      <c r="AB91" s="23">
        <f t="shared" si="64"/>
        <v>0</v>
      </c>
      <c r="AC91" s="22">
        <f t="shared" ref="AC91:AC107" si="94">SUM(AD91:AW91)</f>
        <v>0</v>
      </c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>
        <f t="shared" si="65"/>
        <v>1</v>
      </c>
      <c r="AY91" s="22">
        <f t="shared" ref="AY91:AY107" si="95">SUM(AZ91:BS91)</f>
        <v>1500000</v>
      </c>
      <c r="AZ91" s="22">
        <f t="shared" ref="AZ91:BO107" si="96">H91-AD91</f>
        <v>0</v>
      </c>
      <c r="BA91" s="22">
        <f t="shared" si="96"/>
        <v>0</v>
      </c>
      <c r="BB91" s="22">
        <f t="shared" si="96"/>
        <v>0</v>
      </c>
      <c r="BC91" s="22">
        <f t="shared" si="96"/>
        <v>0</v>
      </c>
      <c r="BD91" s="22">
        <f t="shared" si="96"/>
        <v>0</v>
      </c>
      <c r="BE91" s="22">
        <f t="shared" si="96"/>
        <v>0</v>
      </c>
      <c r="BF91" s="22">
        <f t="shared" si="96"/>
        <v>0</v>
      </c>
      <c r="BG91" s="22">
        <f t="shared" si="96"/>
        <v>0</v>
      </c>
      <c r="BH91" s="22">
        <f t="shared" si="96"/>
        <v>0</v>
      </c>
      <c r="BI91" s="22">
        <f t="shared" si="96"/>
        <v>0</v>
      </c>
      <c r="BJ91" s="22">
        <f t="shared" si="96"/>
        <v>0</v>
      </c>
      <c r="BK91" s="22">
        <f t="shared" si="96"/>
        <v>0</v>
      </c>
      <c r="BL91" s="22">
        <f t="shared" si="96"/>
        <v>0</v>
      </c>
      <c r="BM91" s="22">
        <f t="shared" si="96"/>
        <v>0</v>
      </c>
      <c r="BN91" s="22">
        <f t="shared" si="96"/>
        <v>0</v>
      </c>
      <c r="BO91" s="22">
        <f t="shared" si="96"/>
        <v>0</v>
      </c>
      <c r="BP91" s="22">
        <f t="shared" ref="BO91:BS107" si="97">X91-AT91</f>
        <v>0</v>
      </c>
      <c r="BQ91" s="22">
        <f t="shared" si="97"/>
        <v>0</v>
      </c>
      <c r="BR91" s="22">
        <f t="shared" si="97"/>
        <v>0</v>
      </c>
      <c r="BS91" s="22">
        <f t="shared" si="97"/>
        <v>1500000</v>
      </c>
      <c r="BT91" s="23">
        <f t="shared" si="67"/>
        <v>0</v>
      </c>
      <c r="BU91" s="22">
        <f t="shared" ref="BU91:BU107" si="98">SUM(BV91:CO91)</f>
        <v>0</v>
      </c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53"/>
        <v>1</v>
      </c>
      <c r="CQ91" s="22">
        <f t="shared" ref="CQ91:CQ107" si="99">SUM(CR91:DK91)</f>
        <v>1500000</v>
      </c>
      <c r="CR91" s="22">
        <f>H91-BV91</f>
        <v>0</v>
      </c>
      <c r="CS91" s="22">
        <f t="shared" ref="CS91:DH106" si="100">I91-BW91</f>
        <v>0</v>
      </c>
      <c r="CT91" s="22">
        <f t="shared" si="100"/>
        <v>0</v>
      </c>
      <c r="CU91" s="22">
        <f t="shared" si="100"/>
        <v>0</v>
      </c>
      <c r="CV91" s="22">
        <f t="shared" si="100"/>
        <v>0</v>
      </c>
      <c r="CW91" s="22">
        <f t="shared" si="100"/>
        <v>0</v>
      </c>
      <c r="CX91" s="22">
        <f t="shared" si="100"/>
        <v>0</v>
      </c>
      <c r="CY91" s="22">
        <f t="shared" si="100"/>
        <v>0</v>
      </c>
      <c r="CZ91" s="22">
        <f t="shared" si="100"/>
        <v>0</v>
      </c>
      <c r="DA91" s="22">
        <f t="shared" si="100"/>
        <v>0</v>
      </c>
      <c r="DB91" s="22">
        <f t="shared" si="100"/>
        <v>0</v>
      </c>
      <c r="DC91" s="22">
        <f t="shared" si="100"/>
        <v>0</v>
      </c>
      <c r="DD91" s="22">
        <f t="shared" si="100"/>
        <v>0</v>
      </c>
      <c r="DE91" s="22">
        <f t="shared" si="100"/>
        <v>0</v>
      </c>
      <c r="DF91" s="22">
        <f t="shared" si="100"/>
        <v>0</v>
      </c>
      <c r="DG91" s="22">
        <f t="shared" si="100"/>
        <v>0</v>
      </c>
      <c r="DH91" s="22">
        <f t="shared" si="100"/>
        <v>0</v>
      </c>
      <c r="DI91" s="22">
        <f t="shared" ref="DI91:DK107" si="101">Y91-CM91</f>
        <v>0</v>
      </c>
      <c r="DJ91" s="22">
        <f t="shared" si="101"/>
        <v>0</v>
      </c>
      <c r="DK91" s="22">
        <f t="shared" si="101"/>
        <v>1500000</v>
      </c>
      <c r="DM91" s="26">
        <f t="shared" si="84"/>
        <v>1500000</v>
      </c>
      <c r="DN91" s="26">
        <f t="shared" si="85"/>
        <v>1500000</v>
      </c>
      <c r="DO91" s="26">
        <f t="shared" si="86"/>
        <v>1500000</v>
      </c>
    </row>
    <row r="92" spans="1:119" ht="30.75" customHeight="1" thickTop="1" x14ac:dyDescent="0.25">
      <c r="A92" s="149"/>
      <c r="B92" s="167" t="s">
        <v>286</v>
      </c>
      <c r="C92" s="52" t="s">
        <v>287</v>
      </c>
      <c r="D92" s="19" t="s">
        <v>288</v>
      </c>
      <c r="E92" s="83">
        <v>111</v>
      </c>
      <c r="F92" s="21" t="s">
        <v>289</v>
      </c>
      <c r="G92" s="22">
        <f t="shared" si="93"/>
        <v>954458211</v>
      </c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68"/>
      <c r="S92" s="22"/>
      <c r="T92" s="22"/>
      <c r="U92" s="22"/>
      <c r="V92" s="22"/>
      <c r="W92" s="22"/>
      <c r="X92" s="22"/>
      <c r="Y92" s="22"/>
      <c r="Z92" s="22"/>
      <c r="AA92" s="78">
        <f>1028515825+153485735-227543349</f>
        <v>954458211</v>
      </c>
      <c r="AB92" s="23">
        <f t="shared" si="64"/>
        <v>0</v>
      </c>
      <c r="AC92" s="22">
        <f t="shared" ref="AC92" si="102">SUM(AD92:AW92)</f>
        <v>0</v>
      </c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>
        <f t="shared" si="65"/>
        <v>1</v>
      </c>
      <c r="AY92" s="22">
        <f t="shared" si="95"/>
        <v>954458211</v>
      </c>
      <c r="AZ92" s="22">
        <f t="shared" si="96"/>
        <v>0</v>
      </c>
      <c r="BA92" s="22">
        <f t="shared" si="96"/>
        <v>0</v>
      </c>
      <c r="BB92" s="22">
        <f t="shared" si="96"/>
        <v>0</v>
      </c>
      <c r="BC92" s="22">
        <f t="shared" si="96"/>
        <v>0</v>
      </c>
      <c r="BD92" s="22">
        <f t="shared" si="96"/>
        <v>0</v>
      </c>
      <c r="BE92" s="22">
        <f t="shared" si="96"/>
        <v>0</v>
      </c>
      <c r="BF92" s="22">
        <f t="shared" si="96"/>
        <v>0</v>
      </c>
      <c r="BG92" s="22">
        <f t="shared" si="96"/>
        <v>0</v>
      </c>
      <c r="BH92" s="22">
        <f t="shared" si="96"/>
        <v>0</v>
      </c>
      <c r="BI92" s="22">
        <f t="shared" si="96"/>
        <v>0</v>
      </c>
      <c r="BJ92" s="22">
        <f t="shared" si="96"/>
        <v>0</v>
      </c>
      <c r="BK92" s="22">
        <f t="shared" si="96"/>
        <v>0</v>
      </c>
      <c r="BL92" s="22">
        <f t="shared" si="96"/>
        <v>0</v>
      </c>
      <c r="BM92" s="22">
        <f t="shared" si="96"/>
        <v>0</v>
      </c>
      <c r="BN92" s="22">
        <f t="shared" si="96"/>
        <v>0</v>
      </c>
      <c r="BO92" s="22">
        <f t="shared" si="96"/>
        <v>0</v>
      </c>
      <c r="BP92" s="22">
        <f t="shared" si="97"/>
        <v>0</v>
      </c>
      <c r="BQ92" s="22">
        <f t="shared" si="97"/>
        <v>0</v>
      </c>
      <c r="BR92" s="22">
        <f t="shared" si="97"/>
        <v>0</v>
      </c>
      <c r="BS92" s="22">
        <f t="shared" si="97"/>
        <v>954458211</v>
      </c>
      <c r="BT92" s="23">
        <f t="shared" si="67"/>
        <v>0</v>
      </c>
      <c r="BU92" s="22">
        <f t="shared" si="98"/>
        <v>0</v>
      </c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3">
        <f t="shared" si="53"/>
        <v>1</v>
      </c>
      <c r="CQ92" s="22">
        <f t="shared" si="99"/>
        <v>954458211</v>
      </c>
      <c r="CR92" s="22">
        <f>H92-BV92</f>
        <v>0</v>
      </c>
      <c r="CS92" s="22">
        <f t="shared" si="100"/>
        <v>0</v>
      </c>
      <c r="CT92" s="22">
        <f t="shared" si="100"/>
        <v>0</v>
      </c>
      <c r="CU92" s="22">
        <f t="shared" si="100"/>
        <v>0</v>
      </c>
      <c r="CV92" s="22">
        <f t="shared" si="100"/>
        <v>0</v>
      </c>
      <c r="CW92" s="22">
        <f t="shared" si="100"/>
        <v>0</v>
      </c>
      <c r="CX92" s="22">
        <f t="shared" si="100"/>
        <v>0</v>
      </c>
      <c r="CY92" s="22">
        <f t="shared" si="100"/>
        <v>0</v>
      </c>
      <c r="CZ92" s="22">
        <f t="shared" si="100"/>
        <v>0</v>
      </c>
      <c r="DA92" s="22">
        <f t="shared" si="100"/>
        <v>0</v>
      </c>
      <c r="DB92" s="22">
        <f t="shared" si="100"/>
        <v>0</v>
      </c>
      <c r="DC92" s="22">
        <f t="shared" si="100"/>
        <v>0</v>
      </c>
      <c r="DD92" s="22">
        <f t="shared" si="100"/>
        <v>0</v>
      </c>
      <c r="DE92" s="22">
        <f t="shared" si="100"/>
        <v>0</v>
      </c>
      <c r="DF92" s="22">
        <f t="shared" si="100"/>
        <v>0</v>
      </c>
      <c r="DG92" s="22">
        <f t="shared" si="100"/>
        <v>0</v>
      </c>
      <c r="DH92" s="22">
        <f t="shared" si="100"/>
        <v>0</v>
      </c>
      <c r="DI92" s="22">
        <f t="shared" si="101"/>
        <v>0</v>
      </c>
      <c r="DJ92" s="22">
        <f t="shared" si="101"/>
        <v>0</v>
      </c>
      <c r="DK92" s="22">
        <f t="shared" si="101"/>
        <v>954458211</v>
      </c>
      <c r="DM92" s="26">
        <f t="shared" si="84"/>
        <v>954458211</v>
      </c>
      <c r="DN92" s="26">
        <f t="shared" si="85"/>
        <v>954458211</v>
      </c>
      <c r="DO92" s="26">
        <f t="shared" si="86"/>
        <v>954458211</v>
      </c>
    </row>
    <row r="93" spans="1:119" s="70" customFormat="1" ht="78" customHeight="1" x14ac:dyDescent="0.25">
      <c r="A93" s="149"/>
      <c r="B93" s="168"/>
      <c r="C93" s="84" t="s">
        <v>290</v>
      </c>
      <c r="D93" s="19" t="s">
        <v>291</v>
      </c>
      <c r="E93" s="81">
        <v>111</v>
      </c>
      <c r="F93" s="21" t="s">
        <v>292</v>
      </c>
      <c r="G93" s="22">
        <f t="shared" si="93"/>
        <v>1381146552</v>
      </c>
      <c r="H93" s="68"/>
      <c r="I93" s="22"/>
      <c r="J93" s="68">
        <v>100000000</v>
      </c>
      <c r="K93" s="68">
        <v>665649946</v>
      </c>
      <c r="L93" s="68"/>
      <c r="M93" s="68"/>
      <c r="N93" s="68">
        <v>12004716</v>
      </c>
      <c r="O93" s="68">
        <v>6840985</v>
      </c>
      <c r="P93" s="68">
        <v>30665828</v>
      </c>
      <c r="Q93" s="68"/>
      <c r="R93" s="68"/>
      <c r="S93" s="68"/>
      <c r="T93" s="68">
        <v>100000000</v>
      </c>
      <c r="U93" s="68"/>
      <c r="V93" s="22">
        <f>100000000+100000000</f>
        <v>200000000</v>
      </c>
      <c r="W93" s="68"/>
      <c r="X93" s="68"/>
      <c r="Y93" s="68"/>
      <c r="Z93" s="68"/>
      <c r="AA93" s="78">
        <f>31441728+4000000+3000000+227543349</f>
        <v>265985077</v>
      </c>
      <c r="AB93" s="69">
        <f t="shared" si="64"/>
        <v>0.33168604688374881</v>
      </c>
      <c r="AC93" s="22">
        <f t="shared" si="94"/>
        <v>458107040</v>
      </c>
      <c r="AD93" s="68"/>
      <c r="AE93" s="68"/>
      <c r="AF93" s="68">
        <f>+'[1]ENERO 2017'!$L$23</f>
        <v>91492631</v>
      </c>
      <c r="AG93" s="68"/>
      <c r="AH93" s="68"/>
      <c r="AI93" s="68"/>
      <c r="AJ93" s="68"/>
      <c r="AK93" s="68"/>
      <c r="AL93" s="68"/>
      <c r="AM93" s="68"/>
      <c r="AN93" s="68"/>
      <c r="AO93" s="68"/>
      <c r="AP93" s="68">
        <f>+'[3]MAYO 2017'!$V$23</f>
        <v>34068037</v>
      </c>
      <c r="AQ93" s="68"/>
      <c r="AR93" s="68">
        <f>+'[4]FEBRERO 2017'!$X$23</f>
        <v>100000000</v>
      </c>
      <c r="AS93" s="68"/>
      <c r="AT93" s="68"/>
      <c r="AU93" s="68"/>
      <c r="AV93" s="68"/>
      <c r="AW93" s="68">
        <f>+'[3]MAYO 2017'!$AC$23</f>
        <v>232546372</v>
      </c>
      <c r="AX93" s="69">
        <f t="shared" si="65"/>
        <v>0.66831395311625119</v>
      </c>
      <c r="AY93" s="22">
        <f t="shared" si="95"/>
        <v>923039512</v>
      </c>
      <c r="AZ93" s="22">
        <f t="shared" si="96"/>
        <v>0</v>
      </c>
      <c r="BA93" s="22">
        <f t="shared" si="96"/>
        <v>0</v>
      </c>
      <c r="BB93" s="22">
        <f t="shared" si="96"/>
        <v>8507369</v>
      </c>
      <c r="BC93" s="22">
        <f t="shared" si="96"/>
        <v>665649946</v>
      </c>
      <c r="BD93" s="22">
        <f t="shared" si="96"/>
        <v>0</v>
      </c>
      <c r="BE93" s="22">
        <f t="shared" si="96"/>
        <v>0</v>
      </c>
      <c r="BF93" s="22">
        <f t="shared" si="96"/>
        <v>12004716</v>
      </c>
      <c r="BG93" s="22">
        <f t="shared" si="96"/>
        <v>6840985</v>
      </c>
      <c r="BH93" s="22">
        <f t="shared" si="96"/>
        <v>30665828</v>
      </c>
      <c r="BI93" s="22">
        <f t="shared" si="96"/>
        <v>0</v>
      </c>
      <c r="BJ93" s="22">
        <f t="shared" si="96"/>
        <v>0</v>
      </c>
      <c r="BK93" s="22">
        <f t="shared" si="96"/>
        <v>0</v>
      </c>
      <c r="BL93" s="22">
        <f t="shared" si="96"/>
        <v>65931963</v>
      </c>
      <c r="BM93" s="22">
        <f t="shared" si="96"/>
        <v>0</v>
      </c>
      <c r="BN93" s="22">
        <f t="shared" si="96"/>
        <v>100000000</v>
      </c>
      <c r="BO93" s="22">
        <f t="shared" si="96"/>
        <v>0</v>
      </c>
      <c r="BP93" s="22">
        <f t="shared" si="97"/>
        <v>0</v>
      </c>
      <c r="BQ93" s="22">
        <f t="shared" si="97"/>
        <v>0</v>
      </c>
      <c r="BR93" s="22">
        <f t="shared" si="97"/>
        <v>0</v>
      </c>
      <c r="BS93" s="22">
        <f t="shared" si="97"/>
        <v>33438705</v>
      </c>
      <c r="BT93" s="69">
        <f t="shared" si="67"/>
        <v>0.16284879158862789</v>
      </c>
      <c r="BU93" s="22">
        <f t="shared" si="98"/>
        <v>224918047</v>
      </c>
      <c r="BV93" s="68"/>
      <c r="BW93" s="68"/>
      <c r="BX93" s="68">
        <f>+'[5]ABRIL 2017'!$H$24+'[5]ABRIL 2017'!$H$30+'[5]ABRIL 2017'!$H$32</f>
        <v>91491810</v>
      </c>
      <c r="BY93" s="68"/>
      <c r="BZ93" s="68"/>
      <c r="CA93" s="68"/>
      <c r="CB93" s="68"/>
      <c r="CC93" s="68"/>
      <c r="CD93" s="68"/>
      <c r="CE93" s="68"/>
      <c r="CF93" s="68"/>
      <c r="CG93" s="68"/>
      <c r="CH93" s="68">
        <f>+'[3]MAYO 2017'!$H$41</f>
        <v>29998237</v>
      </c>
      <c r="CI93" s="68"/>
      <c r="CJ93" s="68">
        <f>+'[5]ABRIL 2017'!$H$26+'[5]ABRIL 2017'!$H$28</f>
        <v>100000000</v>
      </c>
      <c r="CK93" s="68"/>
      <c r="CL93" s="68"/>
      <c r="CM93" s="68"/>
      <c r="CN93" s="68"/>
      <c r="CO93" s="68">
        <f>+'[5]ABRIL 2017'!$H$34+'[5]ABRIL 2017'!$H$37</f>
        <v>3428000</v>
      </c>
      <c r="CP93" s="69">
        <f t="shared" si="53"/>
        <v>0.83715120841137214</v>
      </c>
      <c r="CQ93" s="22">
        <f t="shared" si="99"/>
        <v>1156228505</v>
      </c>
      <c r="CR93" s="22">
        <f t="shared" ref="CR93:CR107" si="103">H93-BV93</f>
        <v>0</v>
      </c>
      <c r="CS93" s="22">
        <f t="shared" si="100"/>
        <v>0</v>
      </c>
      <c r="CT93" s="22">
        <f t="shared" si="100"/>
        <v>8508190</v>
      </c>
      <c r="CU93" s="22">
        <f t="shared" si="100"/>
        <v>665649946</v>
      </c>
      <c r="CV93" s="22">
        <f t="shared" si="100"/>
        <v>0</v>
      </c>
      <c r="CW93" s="22">
        <f t="shared" si="100"/>
        <v>0</v>
      </c>
      <c r="CX93" s="22">
        <f t="shared" si="100"/>
        <v>12004716</v>
      </c>
      <c r="CY93" s="22">
        <f t="shared" si="100"/>
        <v>6840985</v>
      </c>
      <c r="CZ93" s="22">
        <f t="shared" si="100"/>
        <v>30665828</v>
      </c>
      <c r="DA93" s="22">
        <f t="shared" si="100"/>
        <v>0</v>
      </c>
      <c r="DB93" s="22">
        <f t="shared" si="100"/>
        <v>0</v>
      </c>
      <c r="DC93" s="22">
        <f t="shared" si="100"/>
        <v>0</v>
      </c>
      <c r="DD93" s="22">
        <f t="shared" si="100"/>
        <v>70001763</v>
      </c>
      <c r="DE93" s="22">
        <f t="shared" si="100"/>
        <v>0</v>
      </c>
      <c r="DF93" s="22">
        <f t="shared" si="100"/>
        <v>100000000</v>
      </c>
      <c r="DG93" s="22">
        <f t="shared" si="100"/>
        <v>0</v>
      </c>
      <c r="DH93" s="22">
        <f t="shared" si="100"/>
        <v>0</v>
      </c>
      <c r="DI93" s="22">
        <f t="shared" si="101"/>
        <v>0</v>
      </c>
      <c r="DJ93" s="22">
        <f t="shared" si="101"/>
        <v>0</v>
      </c>
      <c r="DK93" s="22">
        <f t="shared" si="101"/>
        <v>262557077</v>
      </c>
      <c r="DM93" s="26">
        <f t="shared" si="84"/>
        <v>1381146552</v>
      </c>
      <c r="DN93" s="26">
        <f t="shared" si="85"/>
        <v>1381146552</v>
      </c>
      <c r="DO93" s="26">
        <f t="shared" si="86"/>
        <v>1381146552</v>
      </c>
    </row>
    <row r="94" spans="1:119" ht="30" x14ac:dyDescent="0.25">
      <c r="A94" s="149"/>
      <c r="B94" s="151" t="s">
        <v>293</v>
      </c>
      <c r="C94" s="52" t="s">
        <v>294</v>
      </c>
      <c r="D94" s="19" t="s">
        <v>295</v>
      </c>
      <c r="E94" s="83">
        <v>211</v>
      </c>
      <c r="F94" s="21" t="s">
        <v>296</v>
      </c>
      <c r="G94" s="22">
        <f t="shared" si="93"/>
        <v>1347730005</v>
      </c>
      <c r="H94" s="22"/>
      <c r="I94" s="22"/>
      <c r="J94" s="22">
        <v>300000000</v>
      </c>
      <c r="K94" s="22">
        <v>815752314</v>
      </c>
      <c r="L94" s="22">
        <v>80883013</v>
      </c>
      <c r="M94" s="22"/>
      <c r="N94" s="22"/>
      <c r="O94" s="22"/>
      <c r="P94" s="22"/>
      <c r="Q94" s="22">
        <v>1940856</v>
      </c>
      <c r="R94" s="22">
        <v>135153822</v>
      </c>
      <c r="S94" s="22"/>
      <c r="T94" s="22"/>
      <c r="U94" s="22"/>
      <c r="V94" s="22"/>
      <c r="W94" s="22"/>
      <c r="X94" s="22"/>
      <c r="Y94" s="22"/>
      <c r="Z94" s="22"/>
      <c r="AA94" s="22">
        <v>14000000</v>
      </c>
      <c r="AB94" s="23">
        <f t="shared" si="64"/>
        <v>0.47753902384921676</v>
      </c>
      <c r="AC94" s="22">
        <f t="shared" si="94"/>
        <v>643593671</v>
      </c>
      <c r="AD94" s="22"/>
      <c r="AE94" s="22"/>
      <c r="AF94" s="22">
        <f>+'[3]MAYO 2017'!$H$56+'[3]MAYO 2017'!$H$58</f>
        <v>68156531</v>
      </c>
      <c r="AG94" s="22">
        <f>+'[3]MAYO 2017'!$G$54+'[3]MAYO 2017'!$G$60</f>
        <v>567700470</v>
      </c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>
        <f>+'[3]MAYO 2017'!$G$62</f>
        <v>7736670</v>
      </c>
      <c r="AX94" s="23">
        <f t="shared" si="65"/>
        <v>0.52246097615078324</v>
      </c>
      <c r="AY94" s="22">
        <f t="shared" si="95"/>
        <v>704136334</v>
      </c>
      <c r="AZ94" s="22">
        <f t="shared" si="96"/>
        <v>0</v>
      </c>
      <c r="BA94" s="22">
        <f t="shared" si="96"/>
        <v>0</v>
      </c>
      <c r="BB94" s="22">
        <f t="shared" si="96"/>
        <v>231843469</v>
      </c>
      <c r="BC94" s="22">
        <f t="shared" si="96"/>
        <v>248051844</v>
      </c>
      <c r="BD94" s="22">
        <f t="shared" si="96"/>
        <v>80883013</v>
      </c>
      <c r="BE94" s="22">
        <f t="shared" si="96"/>
        <v>0</v>
      </c>
      <c r="BF94" s="22">
        <f t="shared" si="96"/>
        <v>0</v>
      </c>
      <c r="BG94" s="22">
        <f t="shared" si="96"/>
        <v>0</v>
      </c>
      <c r="BH94" s="22">
        <f t="shared" si="96"/>
        <v>0</v>
      </c>
      <c r="BI94" s="22">
        <f t="shared" si="96"/>
        <v>1940856</v>
      </c>
      <c r="BJ94" s="22">
        <f t="shared" si="96"/>
        <v>135153822</v>
      </c>
      <c r="BK94" s="22">
        <f t="shared" si="96"/>
        <v>0</v>
      </c>
      <c r="BL94" s="22">
        <f t="shared" si="96"/>
        <v>0</v>
      </c>
      <c r="BM94" s="22">
        <f t="shared" si="96"/>
        <v>0</v>
      </c>
      <c r="BN94" s="22">
        <f t="shared" si="96"/>
        <v>0</v>
      </c>
      <c r="BO94" s="22">
        <f t="shared" si="96"/>
        <v>0</v>
      </c>
      <c r="BP94" s="22">
        <f t="shared" si="97"/>
        <v>0</v>
      </c>
      <c r="BQ94" s="22">
        <f t="shared" si="97"/>
        <v>0</v>
      </c>
      <c r="BR94" s="22">
        <f t="shared" si="97"/>
        <v>0</v>
      </c>
      <c r="BS94" s="22">
        <f t="shared" si="97"/>
        <v>6263330</v>
      </c>
      <c r="BT94" s="23">
        <f t="shared" si="67"/>
        <v>0.47164979383240785</v>
      </c>
      <c r="BU94" s="22">
        <f t="shared" si="98"/>
        <v>635656579</v>
      </c>
      <c r="BV94" s="22"/>
      <c r="BW94" s="22"/>
      <c r="BX94" s="22">
        <f>+'[3]MAYO 2017'!$H$57+'[3]MAYO 2017'!$H$58</f>
        <v>68156531</v>
      </c>
      <c r="BY94" s="22">
        <f>+'[3]MAYO 2017'!$H$54+'[3]MAYO 2017'!$H$60</f>
        <v>567500048</v>
      </c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3">
        <f t="shared" si="53"/>
        <v>0.52835020616759221</v>
      </c>
      <c r="CQ94" s="22">
        <f t="shared" si="99"/>
        <v>712073426</v>
      </c>
      <c r="CR94" s="22">
        <f t="shared" si="103"/>
        <v>0</v>
      </c>
      <c r="CS94" s="22">
        <f t="shared" si="100"/>
        <v>0</v>
      </c>
      <c r="CT94" s="22">
        <f t="shared" si="100"/>
        <v>231843469</v>
      </c>
      <c r="CU94" s="22">
        <f t="shared" si="100"/>
        <v>248252266</v>
      </c>
      <c r="CV94" s="22">
        <f t="shared" si="100"/>
        <v>80883013</v>
      </c>
      <c r="CW94" s="22">
        <f t="shared" si="100"/>
        <v>0</v>
      </c>
      <c r="CX94" s="22">
        <f t="shared" si="100"/>
        <v>0</v>
      </c>
      <c r="CY94" s="22">
        <f t="shared" si="100"/>
        <v>0</v>
      </c>
      <c r="CZ94" s="22">
        <f t="shared" si="100"/>
        <v>0</v>
      </c>
      <c r="DA94" s="22">
        <f t="shared" si="100"/>
        <v>1940856</v>
      </c>
      <c r="DB94" s="22">
        <f t="shared" si="100"/>
        <v>135153822</v>
      </c>
      <c r="DC94" s="22">
        <f t="shared" si="100"/>
        <v>0</v>
      </c>
      <c r="DD94" s="22">
        <f t="shared" si="100"/>
        <v>0</v>
      </c>
      <c r="DE94" s="22">
        <f t="shared" si="100"/>
        <v>0</v>
      </c>
      <c r="DF94" s="22">
        <f t="shared" si="100"/>
        <v>0</v>
      </c>
      <c r="DG94" s="22">
        <f t="shared" si="100"/>
        <v>0</v>
      </c>
      <c r="DH94" s="22">
        <f t="shared" si="100"/>
        <v>0</v>
      </c>
      <c r="DI94" s="22">
        <f t="shared" si="101"/>
        <v>0</v>
      </c>
      <c r="DJ94" s="22">
        <f t="shared" si="101"/>
        <v>0</v>
      </c>
      <c r="DK94" s="22">
        <f t="shared" si="101"/>
        <v>14000000</v>
      </c>
      <c r="DM94" s="26">
        <f t="shared" si="84"/>
        <v>1347730005</v>
      </c>
      <c r="DN94" s="26">
        <f t="shared" si="85"/>
        <v>1347730005</v>
      </c>
      <c r="DO94" s="26">
        <f t="shared" si="86"/>
        <v>1347730005</v>
      </c>
    </row>
    <row r="95" spans="1:119" ht="91.5" customHeight="1" x14ac:dyDescent="0.25">
      <c r="A95" s="149"/>
      <c r="B95" s="152"/>
      <c r="C95" s="52" t="s">
        <v>297</v>
      </c>
      <c r="D95" s="63" t="s">
        <v>298</v>
      </c>
      <c r="E95" s="83">
        <v>211</v>
      </c>
      <c r="F95" s="21" t="s">
        <v>299</v>
      </c>
      <c r="G95" s="22">
        <f t="shared" si="93"/>
        <v>556302361</v>
      </c>
      <c r="H95" s="22"/>
      <c r="I95" s="22"/>
      <c r="J95" s="22">
        <v>300000000</v>
      </c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>
        <f>157081606</f>
        <v>157081606</v>
      </c>
      <c r="W95" s="22"/>
      <c r="X95" s="22"/>
      <c r="Y95" s="22"/>
      <c r="Z95" s="22"/>
      <c r="AA95" s="78">
        <f>55787227+16338076+3095452+24000000</f>
        <v>99220755</v>
      </c>
      <c r="AB95" s="23">
        <f t="shared" si="64"/>
        <v>0.52487547504764231</v>
      </c>
      <c r="AC95" s="22">
        <f t="shared" si="94"/>
        <v>291989466</v>
      </c>
      <c r="AD95" s="22"/>
      <c r="AE95" s="22"/>
      <c r="AF95" s="22">
        <f>+'[5]ABRIL 2017'!$G$61</f>
        <v>270725000</v>
      </c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>
        <f>+'[3]MAYO 2017'!$AC$66</f>
        <v>21264466</v>
      </c>
      <c r="AX95" s="23">
        <f t="shared" si="65"/>
        <v>0.47512452495235769</v>
      </c>
      <c r="AY95" s="22">
        <f t="shared" si="95"/>
        <v>264312895</v>
      </c>
      <c r="AZ95" s="22">
        <f t="shared" si="96"/>
        <v>0</v>
      </c>
      <c r="BA95" s="22">
        <f t="shared" si="96"/>
        <v>0</v>
      </c>
      <c r="BB95" s="22">
        <f t="shared" si="96"/>
        <v>29275000</v>
      </c>
      <c r="BC95" s="22">
        <f t="shared" si="96"/>
        <v>0</v>
      </c>
      <c r="BD95" s="22">
        <f t="shared" si="96"/>
        <v>0</v>
      </c>
      <c r="BE95" s="22">
        <f t="shared" si="96"/>
        <v>0</v>
      </c>
      <c r="BF95" s="22">
        <f t="shared" si="96"/>
        <v>0</v>
      </c>
      <c r="BG95" s="22">
        <f t="shared" si="96"/>
        <v>0</v>
      </c>
      <c r="BH95" s="22">
        <f t="shared" si="96"/>
        <v>0</v>
      </c>
      <c r="BI95" s="22">
        <f t="shared" si="96"/>
        <v>0</v>
      </c>
      <c r="BJ95" s="22">
        <f t="shared" si="96"/>
        <v>0</v>
      </c>
      <c r="BK95" s="22">
        <f t="shared" si="96"/>
        <v>0</v>
      </c>
      <c r="BL95" s="22">
        <f t="shared" si="96"/>
        <v>0</v>
      </c>
      <c r="BM95" s="22">
        <f t="shared" si="96"/>
        <v>0</v>
      </c>
      <c r="BN95" s="22">
        <f t="shared" si="96"/>
        <v>157081606</v>
      </c>
      <c r="BO95" s="22">
        <f t="shared" si="96"/>
        <v>0</v>
      </c>
      <c r="BP95" s="22">
        <f t="shared" si="97"/>
        <v>0</v>
      </c>
      <c r="BQ95" s="22">
        <f t="shared" si="97"/>
        <v>0</v>
      </c>
      <c r="BR95" s="22">
        <f t="shared" si="97"/>
        <v>0</v>
      </c>
      <c r="BS95" s="22">
        <f t="shared" si="97"/>
        <v>77956289</v>
      </c>
      <c r="BT95" s="23">
        <f t="shared" si="67"/>
        <v>0.50647511093342279</v>
      </c>
      <c r="BU95" s="22">
        <f t="shared" si="98"/>
        <v>281753300</v>
      </c>
      <c r="BV95" s="22"/>
      <c r="BW95" s="22"/>
      <c r="BX95" s="22">
        <f>+'[5]ABRIL 2017'!$H$62</f>
        <v>269868200</v>
      </c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>
        <f>+'[5]ABRIL 2017'!$H$60+'[5]ABRIL 2017'!$H$64</f>
        <v>11885100</v>
      </c>
      <c r="CP95" s="23">
        <f t="shared" si="53"/>
        <v>0.49352488906657721</v>
      </c>
      <c r="CQ95" s="22">
        <f t="shared" si="99"/>
        <v>274549061</v>
      </c>
      <c r="CR95" s="22">
        <f t="shared" si="103"/>
        <v>0</v>
      </c>
      <c r="CS95" s="22">
        <f t="shared" si="100"/>
        <v>0</v>
      </c>
      <c r="CT95" s="22">
        <f t="shared" si="100"/>
        <v>30131800</v>
      </c>
      <c r="CU95" s="22">
        <f t="shared" si="100"/>
        <v>0</v>
      </c>
      <c r="CV95" s="22">
        <f t="shared" si="100"/>
        <v>0</v>
      </c>
      <c r="CW95" s="22">
        <f t="shared" si="100"/>
        <v>0</v>
      </c>
      <c r="CX95" s="22">
        <f t="shared" si="100"/>
        <v>0</v>
      </c>
      <c r="CY95" s="22">
        <f t="shared" si="100"/>
        <v>0</v>
      </c>
      <c r="CZ95" s="22">
        <f t="shared" si="100"/>
        <v>0</v>
      </c>
      <c r="DA95" s="22">
        <f t="shared" si="100"/>
        <v>0</v>
      </c>
      <c r="DB95" s="22">
        <f t="shared" si="100"/>
        <v>0</v>
      </c>
      <c r="DC95" s="22">
        <f t="shared" si="100"/>
        <v>0</v>
      </c>
      <c r="DD95" s="22">
        <f t="shared" si="100"/>
        <v>0</v>
      </c>
      <c r="DE95" s="22">
        <f t="shared" si="100"/>
        <v>0</v>
      </c>
      <c r="DF95" s="22">
        <f t="shared" si="100"/>
        <v>157081606</v>
      </c>
      <c r="DG95" s="22">
        <f t="shared" si="100"/>
        <v>0</v>
      </c>
      <c r="DH95" s="22">
        <f t="shared" si="100"/>
        <v>0</v>
      </c>
      <c r="DI95" s="22">
        <f t="shared" si="101"/>
        <v>0</v>
      </c>
      <c r="DJ95" s="22">
        <f t="shared" si="101"/>
        <v>0</v>
      </c>
      <c r="DK95" s="22">
        <f t="shared" si="101"/>
        <v>87335655</v>
      </c>
      <c r="DM95" s="26">
        <f t="shared" si="84"/>
        <v>556302361</v>
      </c>
      <c r="DN95" s="26">
        <f t="shared" si="85"/>
        <v>556302361</v>
      </c>
      <c r="DO95" s="26">
        <f t="shared" si="86"/>
        <v>556302361</v>
      </c>
    </row>
    <row r="96" spans="1:119" s="70" customFormat="1" ht="117" customHeight="1" x14ac:dyDescent="0.25">
      <c r="A96" s="149"/>
      <c r="B96" s="152"/>
      <c r="C96" s="84" t="s">
        <v>300</v>
      </c>
      <c r="D96" s="19" t="s">
        <v>301</v>
      </c>
      <c r="E96" s="81">
        <v>211</v>
      </c>
      <c r="F96" s="21" t="s">
        <v>302</v>
      </c>
      <c r="G96" s="22">
        <f t="shared" si="93"/>
        <v>297334552</v>
      </c>
      <c r="H96" s="25"/>
      <c r="I96" s="68"/>
      <c r="J96" s="22"/>
      <c r="K96" s="22"/>
      <c r="L96" s="22"/>
      <c r="M96" s="22">
        <v>210796645</v>
      </c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78">
        <f>49844416+10267+1325109+19384428+505024+15468663</f>
        <v>86537907</v>
      </c>
      <c r="AB96" s="69">
        <f t="shared" si="64"/>
        <v>7.2028292224847121E-2</v>
      </c>
      <c r="AC96" s="22">
        <f t="shared" si="94"/>
        <v>21416500</v>
      </c>
      <c r="AD96" s="68"/>
      <c r="AE96" s="68"/>
      <c r="AF96" s="68"/>
      <c r="AG96" s="68"/>
      <c r="AH96" s="68"/>
      <c r="AI96" s="68">
        <f>+'[3]MAYO 2017'!$N$77</f>
        <v>11416500</v>
      </c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>
        <f>+'[5]ABRIL 2017'!$G$66</f>
        <v>10000000</v>
      </c>
      <c r="AX96" s="69">
        <f t="shared" si="65"/>
        <v>0.92797170777515292</v>
      </c>
      <c r="AY96" s="22">
        <f t="shared" si="95"/>
        <v>275918052</v>
      </c>
      <c r="AZ96" s="22">
        <f t="shared" si="96"/>
        <v>0</v>
      </c>
      <c r="BA96" s="22">
        <f t="shared" si="96"/>
        <v>0</v>
      </c>
      <c r="BB96" s="22">
        <f t="shared" si="96"/>
        <v>0</v>
      </c>
      <c r="BC96" s="22">
        <f t="shared" si="96"/>
        <v>0</v>
      </c>
      <c r="BD96" s="22">
        <f t="shared" si="96"/>
        <v>0</v>
      </c>
      <c r="BE96" s="22">
        <f t="shared" si="96"/>
        <v>199380145</v>
      </c>
      <c r="BF96" s="22">
        <f t="shared" si="96"/>
        <v>0</v>
      </c>
      <c r="BG96" s="22">
        <f t="shared" si="96"/>
        <v>0</v>
      </c>
      <c r="BH96" s="22">
        <f t="shared" si="96"/>
        <v>0</v>
      </c>
      <c r="BI96" s="22">
        <f t="shared" si="96"/>
        <v>0</v>
      </c>
      <c r="BJ96" s="22">
        <f t="shared" si="96"/>
        <v>0</v>
      </c>
      <c r="BK96" s="22">
        <f t="shared" si="96"/>
        <v>0</v>
      </c>
      <c r="BL96" s="22">
        <f t="shared" si="96"/>
        <v>0</v>
      </c>
      <c r="BM96" s="22">
        <f t="shared" si="96"/>
        <v>0</v>
      </c>
      <c r="BN96" s="22">
        <f t="shared" si="96"/>
        <v>0</v>
      </c>
      <c r="BO96" s="22">
        <f t="shared" si="96"/>
        <v>0</v>
      </c>
      <c r="BP96" s="22">
        <f t="shared" si="97"/>
        <v>0</v>
      </c>
      <c r="BQ96" s="22">
        <f t="shared" si="97"/>
        <v>0</v>
      </c>
      <c r="BR96" s="22">
        <f t="shared" si="97"/>
        <v>0</v>
      </c>
      <c r="BS96" s="22">
        <f t="shared" si="97"/>
        <v>76537907</v>
      </c>
      <c r="BT96" s="69">
        <f t="shared" si="67"/>
        <v>3.3632149148949228E-2</v>
      </c>
      <c r="BU96" s="22">
        <f t="shared" si="98"/>
        <v>10000000</v>
      </c>
      <c r="BV96" s="68"/>
      <c r="BW96" s="68"/>
      <c r="BX96" s="68"/>
      <c r="BY96" s="68"/>
      <c r="BZ96" s="68"/>
      <c r="CA96" s="68"/>
      <c r="CB96" s="68"/>
      <c r="CC96" s="68"/>
      <c r="CD96" s="68"/>
      <c r="CE96" s="68"/>
      <c r="CF96" s="68"/>
      <c r="CG96" s="68"/>
      <c r="CH96" s="68"/>
      <c r="CI96" s="68"/>
      <c r="CJ96" s="68"/>
      <c r="CK96" s="68"/>
      <c r="CL96" s="68"/>
      <c r="CM96" s="68"/>
      <c r="CN96" s="68"/>
      <c r="CO96" s="68">
        <f>+'[5]ABRIL 2017'!$H$66</f>
        <v>10000000</v>
      </c>
      <c r="CP96" s="69">
        <f t="shared" si="53"/>
        <v>0.96636785085105081</v>
      </c>
      <c r="CQ96" s="22">
        <f t="shared" si="99"/>
        <v>287334552</v>
      </c>
      <c r="CR96" s="22">
        <f t="shared" si="103"/>
        <v>0</v>
      </c>
      <c r="CS96" s="22">
        <f t="shared" si="100"/>
        <v>0</v>
      </c>
      <c r="CT96" s="22">
        <f t="shared" si="100"/>
        <v>0</v>
      </c>
      <c r="CU96" s="22">
        <f t="shared" si="100"/>
        <v>0</v>
      </c>
      <c r="CV96" s="22">
        <f t="shared" si="100"/>
        <v>0</v>
      </c>
      <c r="CW96" s="22">
        <f t="shared" si="100"/>
        <v>210796645</v>
      </c>
      <c r="CX96" s="22">
        <f t="shared" si="100"/>
        <v>0</v>
      </c>
      <c r="CY96" s="22">
        <f t="shared" si="100"/>
        <v>0</v>
      </c>
      <c r="CZ96" s="22">
        <f t="shared" si="100"/>
        <v>0</v>
      </c>
      <c r="DA96" s="22">
        <f t="shared" si="100"/>
        <v>0</v>
      </c>
      <c r="DB96" s="22">
        <f t="shared" si="100"/>
        <v>0</v>
      </c>
      <c r="DC96" s="22">
        <f t="shared" si="100"/>
        <v>0</v>
      </c>
      <c r="DD96" s="22">
        <f t="shared" si="100"/>
        <v>0</v>
      </c>
      <c r="DE96" s="22">
        <f t="shared" si="100"/>
        <v>0</v>
      </c>
      <c r="DF96" s="22">
        <f t="shared" si="100"/>
        <v>0</v>
      </c>
      <c r="DG96" s="22">
        <f t="shared" si="100"/>
        <v>0</v>
      </c>
      <c r="DH96" s="22">
        <f t="shared" si="100"/>
        <v>0</v>
      </c>
      <c r="DI96" s="22">
        <f t="shared" si="101"/>
        <v>0</v>
      </c>
      <c r="DJ96" s="22">
        <f t="shared" si="101"/>
        <v>0</v>
      </c>
      <c r="DK96" s="22">
        <f t="shared" si="101"/>
        <v>76537907</v>
      </c>
      <c r="DM96" s="26">
        <f t="shared" si="84"/>
        <v>297334552</v>
      </c>
      <c r="DN96" s="26">
        <f t="shared" si="85"/>
        <v>297334552</v>
      </c>
      <c r="DO96" s="26">
        <f t="shared" si="86"/>
        <v>297334552</v>
      </c>
    </row>
    <row r="97" spans="1:120" ht="56.25" customHeight="1" x14ac:dyDescent="0.25">
      <c r="A97" s="149"/>
      <c r="B97" s="152"/>
      <c r="C97" s="52" t="s">
        <v>303</v>
      </c>
      <c r="D97" s="31" t="s">
        <v>304</v>
      </c>
      <c r="E97" s="83">
        <v>211</v>
      </c>
      <c r="F97" s="21" t="s">
        <v>305</v>
      </c>
      <c r="G97" s="22">
        <f t="shared" si="93"/>
        <v>224038727</v>
      </c>
      <c r="H97" s="33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>
        <v>200000000</v>
      </c>
      <c r="U97" s="22"/>
      <c r="V97" s="22"/>
      <c r="W97" s="22"/>
      <c r="X97" s="22"/>
      <c r="Y97" s="22"/>
      <c r="Z97" s="22"/>
      <c r="AA97" s="78">
        <f>3000000+1038727+20000000</f>
        <v>24038727</v>
      </c>
      <c r="AB97" s="23">
        <f t="shared" si="64"/>
        <v>0.22199523567191132</v>
      </c>
      <c r="AC97" s="22">
        <f t="shared" si="94"/>
        <v>49735530</v>
      </c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>
        <f>+'[3]MAYO 2017'!$V$85</f>
        <v>49455530</v>
      </c>
      <c r="AQ97" s="22"/>
      <c r="AR97" s="22"/>
      <c r="AS97" s="22"/>
      <c r="AT97" s="22"/>
      <c r="AU97" s="22"/>
      <c r="AV97" s="22"/>
      <c r="AW97" s="68">
        <f>+'[1]ENERO 2017'!$T$62</f>
        <v>280000</v>
      </c>
      <c r="AX97" s="23">
        <f t="shared" si="65"/>
        <v>0.77800476432808874</v>
      </c>
      <c r="AY97" s="22">
        <f t="shared" si="95"/>
        <v>174303197</v>
      </c>
      <c r="AZ97" s="22">
        <f t="shared" si="96"/>
        <v>0</v>
      </c>
      <c r="BA97" s="22">
        <f t="shared" si="96"/>
        <v>0</v>
      </c>
      <c r="BB97" s="22">
        <f t="shared" si="96"/>
        <v>0</v>
      </c>
      <c r="BC97" s="22">
        <f t="shared" si="96"/>
        <v>0</v>
      </c>
      <c r="BD97" s="22">
        <f t="shared" si="96"/>
        <v>0</v>
      </c>
      <c r="BE97" s="22">
        <f t="shared" si="96"/>
        <v>0</v>
      </c>
      <c r="BF97" s="22">
        <f t="shared" si="96"/>
        <v>0</v>
      </c>
      <c r="BG97" s="22">
        <f t="shared" si="96"/>
        <v>0</v>
      </c>
      <c r="BH97" s="22">
        <f t="shared" si="96"/>
        <v>0</v>
      </c>
      <c r="BI97" s="22">
        <f t="shared" si="96"/>
        <v>0</v>
      </c>
      <c r="BJ97" s="22">
        <f t="shared" si="96"/>
        <v>0</v>
      </c>
      <c r="BK97" s="22">
        <f t="shared" si="96"/>
        <v>0</v>
      </c>
      <c r="BL97" s="22">
        <f t="shared" si="96"/>
        <v>150544470</v>
      </c>
      <c r="BM97" s="22">
        <f t="shared" si="96"/>
        <v>0</v>
      </c>
      <c r="BN97" s="22">
        <f t="shared" si="96"/>
        <v>0</v>
      </c>
      <c r="BO97" s="22">
        <f t="shared" si="96"/>
        <v>0</v>
      </c>
      <c r="BP97" s="22">
        <f t="shared" si="97"/>
        <v>0</v>
      </c>
      <c r="BQ97" s="22">
        <f t="shared" si="97"/>
        <v>0</v>
      </c>
      <c r="BR97" s="22">
        <f t="shared" si="97"/>
        <v>0</v>
      </c>
      <c r="BS97" s="22">
        <f t="shared" si="97"/>
        <v>23758727</v>
      </c>
      <c r="BT97" s="23">
        <f t="shared" si="67"/>
        <v>0.22199523567191132</v>
      </c>
      <c r="BU97" s="22">
        <f t="shared" si="98"/>
        <v>49735530</v>
      </c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>
        <f>+'[3]MAYO 2017'!$V$85</f>
        <v>49455530</v>
      </c>
      <c r="CI97" s="22"/>
      <c r="CJ97" s="22"/>
      <c r="CK97" s="22"/>
      <c r="CL97" s="22"/>
      <c r="CM97" s="22"/>
      <c r="CN97" s="22"/>
      <c r="CO97" s="22">
        <f>+'[3]MAYO 2017'!$AC$85</f>
        <v>280000</v>
      </c>
      <c r="CP97" s="23">
        <f t="shared" si="53"/>
        <v>0.77800476432808874</v>
      </c>
      <c r="CQ97" s="22">
        <f t="shared" si="99"/>
        <v>174303197</v>
      </c>
      <c r="CR97" s="22">
        <f t="shared" si="103"/>
        <v>0</v>
      </c>
      <c r="CS97" s="22">
        <f t="shared" si="100"/>
        <v>0</v>
      </c>
      <c r="CT97" s="22">
        <f t="shared" si="100"/>
        <v>0</v>
      </c>
      <c r="CU97" s="22">
        <f t="shared" si="100"/>
        <v>0</v>
      </c>
      <c r="CV97" s="22">
        <f t="shared" si="100"/>
        <v>0</v>
      </c>
      <c r="CW97" s="22">
        <f t="shared" si="100"/>
        <v>0</v>
      </c>
      <c r="CX97" s="22">
        <f t="shared" si="100"/>
        <v>0</v>
      </c>
      <c r="CY97" s="22">
        <f t="shared" si="100"/>
        <v>0</v>
      </c>
      <c r="CZ97" s="22">
        <f t="shared" si="100"/>
        <v>0</v>
      </c>
      <c r="DA97" s="22">
        <f t="shared" si="100"/>
        <v>0</v>
      </c>
      <c r="DB97" s="22">
        <f t="shared" si="100"/>
        <v>0</v>
      </c>
      <c r="DC97" s="22">
        <f t="shared" si="100"/>
        <v>0</v>
      </c>
      <c r="DD97" s="22">
        <f t="shared" si="100"/>
        <v>150544470</v>
      </c>
      <c r="DE97" s="22">
        <f t="shared" si="100"/>
        <v>0</v>
      </c>
      <c r="DF97" s="22">
        <f t="shared" si="100"/>
        <v>0</v>
      </c>
      <c r="DG97" s="22">
        <f t="shared" si="100"/>
        <v>0</v>
      </c>
      <c r="DH97" s="22">
        <f t="shared" si="100"/>
        <v>0</v>
      </c>
      <c r="DI97" s="22">
        <f t="shared" si="101"/>
        <v>0</v>
      </c>
      <c r="DJ97" s="22">
        <f t="shared" si="101"/>
        <v>0</v>
      </c>
      <c r="DK97" s="22">
        <f t="shared" si="101"/>
        <v>23758727</v>
      </c>
      <c r="DM97" s="26">
        <f t="shared" si="84"/>
        <v>224038727</v>
      </c>
      <c r="DN97" s="26">
        <f t="shared" si="85"/>
        <v>224038727</v>
      </c>
      <c r="DO97" s="26">
        <f t="shared" si="86"/>
        <v>224038727</v>
      </c>
    </row>
    <row r="98" spans="1:120" ht="36" customHeight="1" x14ac:dyDescent="0.25">
      <c r="A98" s="149"/>
      <c r="B98" s="152"/>
      <c r="C98" s="52" t="s">
        <v>306</v>
      </c>
      <c r="D98" s="19" t="s">
        <v>307</v>
      </c>
      <c r="E98" s="83">
        <v>211</v>
      </c>
      <c r="F98" s="21" t="s">
        <v>308</v>
      </c>
      <c r="G98" s="22">
        <f t="shared" si="93"/>
        <v>8265084</v>
      </c>
      <c r="H98" s="33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78">
        <f>4000000+1865085+2399999</f>
        <v>8265084</v>
      </c>
      <c r="AB98" s="23">
        <f t="shared" si="64"/>
        <v>0.24198181167910696</v>
      </c>
      <c r="AC98" s="22">
        <f t="shared" si="94"/>
        <v>2000000</v>
      </c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>
        <f>+'[1]ENERO 2017'!$T$68</f>
        <v>2000000</v>
      </c>
      <c r="AX98" s="23">
        <f t="shared" si="65"/>
        <v>0.75801818832089307</v>
      </c>
      <c r="AY98" s="22">
        <f t="shared" si="95"/>
        <v>6265084</v>
      </c>
      <c r="AZ98" s="22">
        <f t="shared" si="96"/>
        <v>0</v>
      </c>
      <c r="BA98" s="22">
        <f t="shared" si="96"/>
        <v>0</v>
      </c>
      <c r="BB98" s="22">
        <f t="shared" si="96"/>
        <v>0</v>
      </c>
      <c r="BC98" s="22">
        <f t="shared" si="96"/>
        <v>0</v>
      </c>
      <c r="BD98" s="22">
        <f t="shared" si="96"/>
        <v>0</v>
      </c>
      <c r="BE98" s="22">
        <f t="shared" si="96"/>
        <v>0</v>
      </c>
      <c r="BF98" s="22">
        <f t="shared" si="96"/>
        <v>0</v>
      </c>
      <c r="BG98" s="22">
        <f t="shared" si="96"/>
        <v>0</v>
      </c>
      <c r="BH98" s="22">
        <f t="shared" si="96"/>
        <v>0</v>
      </c>
      <c r="BI98" s="22">
        <f t="shared" si="96"/>
        <v>0</v>
      </c>
      <c r="BJ98" s="22">
        <f t="shared" si="96"/>
        <v>0</v>
      </c>
      <c r="BK98" s="22">
        <f t="shared" si="96"/>
        <v>0</v>
      </c>
      <c r="BL98" s="22">
        <f t="shared" si="96"/>
        <v>0</v>
      </c>
      <c r="BM98" s="22">
        <f t="shared" si="96"/>
        <v>0</v>
      </c>
      <c r="BN98" s="22">
        <f t="shared" si="96"/>
        <v>0</v>
      </c>
      <c r="BO98" s="22">
        <f t="shared" si="96"/>
        <v>0</v>
      </c>
      <c r="BP98" s="22">
        <f t="shared" si="97"/>
        <v>0</v>
      </c>
      <c r="BQ98" s="22">
        <f t="shared" si="97"/>
        <v>0</v>
      </c>
      <c r="BR98" s="22">
        <f t="shared" si="97"/>
        <v>0</v>
      </c>
      <c r="BS98" s="22">
        <f t="shared" si="97"/>
        <v>6265084</v>
      </c>
      <c r="BT98" s="23">
        <f t="shared" si="67"/>
        <v>0.24198181167910696</v>
      </c>
      <c r="BU98" s="22">
        <f t="shared" si="98"/>
        <v>2000000</v>
      </c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>
        <f>+'[4]FEBRERO 2017'!$AC$74</f>
        <v>2000000</v>
      </c>
      <c r="CP98" s="23">
        <f t="shared" si="53"/>
        <v>0.75801818832089307</v>
      </c>
      <c r="CQ98" s="22">
        <f t="shared" si="99"/>
        <v>6265084</v>
      </c>
      <c r="CR98" s="22">
        <f t="shared" si="103"/>
        <v>0</v>
      </c>
      <c r="CS98" s="22">
        <f t="shared" si="100"/>
        <v>0</v>
      </c>
      <c r="CT98" s="22">
        <f t="shared" si="100"/>
        <v>0</v>
      </c>
      <c r="CU98" s="22">
        <f t="shared" si="100"/>
        <v>0</v>
      </c>
      <c r="CV98" s="22">
        <f t="shared" si="100"/>
        <v>0</v>
      </c>
      <c r="CW98" s="22">
        <f t="shared" si="100"/>
        <v>0</v>
      </c>
      <c r="CX98" s="22">
        <f t="shared" si="100"/>
        <v>0</v>
      </c>
      <c r="CY98" s="22">
        <f t="shared" si="100"/>
        <v>0</v>
      </c>
      <c r="CZ98" s="22">
        <f t="shared" si="100"/>
        <v>0</v>
      </c>
      <c r="DA98" s="22">
        <f t="shared" si="100"/>
        <v>0</v>
      </c>
      <c r="DB98" s="22">
        <f t="shared" si="100"/>
        <v>0</v>
      </c>
      <c r="DC98" s="22">
        <f t="shared" si="100"/>
        <v>0</v>
      </c>
      <c r="DD98" s="22">
        <f t="shared" si="100"/>
        <v>0</v>
      </c>
      <c r="DE98" s="22">
        <f t="shared" si="100"/>
        <v>0</v>
      </c>
      <c r="DF98" s="22">
        <f t="shared" si="100"/>
        <v>0</v>
      </c>
      <c r="DG98" s="22">
        <f t="shared" si="100"/>
        <v>0</v>
      </c>
      <c r="DH98" s="22">
        <f t="shared" si="100"/>
        <v>0</v>
      </c>
      <c r="DI98" s="22">
        <f t="shared" si="101"/>
        <v>0</v>
      </c>
      <c r="DJ98" s="22">
        <f t="shared" si="101"/>
        <v>0</v>
      </c>
      <c r="DK98" s="22">
        <f t="shared" si="101"/>
        <v>6265084</v>
      </c>
      <c r="DM98" s="26">
        <f t="shared" si="84"/>
        <v>8265084</v>
      </c>
      <c r="DN98" s="26">
        <f t="shared" si="85"/>
        <v>8265084</v>
      </c>
      <c r="DO98" s="26">
        <f t="shared" si="86"/>
        <v>8265084</v>
      </c>
    </row>
    <row r="99" spans="1:120" ht="44.25" customHeight="1" x14ac:dyDescent="0.25">
      <c r="A99" s="149"/>
      <c r="B99" s="152"/>
      <c r="C99" s="52" t="s">
        <v>309</v>
      </c>
      <c r="D99" s="19" t="s">
        <v>310</v>
      </c>
      <c r="E99" s="83">
        <v>211</v>
      </c>
      <c r="F99" s="21" t="s">
        <v>311</v>
      </c>
      <c r="G99" s="22">
        <f t="shared" si="93"/>
        <v>455000000</v>
      </c>
      <c r="H99" s="33"/>
      <c r="I99" s="22"/>
      <c r="J99" s="22">
        <v>450000000</v>
      </c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78">
        <f>5000000</f>
        <v>5000000</v>
      </c>
      <c r="AB99" s="23">
        <f t="shared" si="64"/>
        <v>0.53554010549450548</v>
      </c>
      <c r="AC99" s="22">
        <f t="shared" si="94"/>
        <v>243670748</v>
      </c>
      <c r="AD99" s="22"/>
      <c r="AE99" s="22"/>
      <c r="AF99" s="22">
        <f>+'[3]MAYO 2017'!$L$107</f>
        <v>243670748</v>
      </c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3">
        <f t="shared" si="65"/>
        <v>0.46445989450549452</v>
      </c>
      <c r="AY99" s="22">
        <f t="shared" si="95"/>
        <v>211329252</v>
      </c>
      <c r="AZ99" s="22">
        <f t="shared" si="96"/>
        <v>0</v>
      </c>
      <c r="BA99" s="22">
        <f t="shared" si="96"/>
        <v>0</v>
      </c>
      <c r="BB99" s="22">
        <f t="shared" si="96"/>
        <v>206329252</v>
      </c>
      <c r="BC99" s="22">
        <f t="shared" si="96"/>
        <v>0</v>
      </c>
      <c r="BD99" s="22">
        <f t="shared" si="96"/>
        <v>0</v>
      </c>
      <c r="BE99" s="22">
        <f t="shared" si="96"/>
        <v>0</v>
      </c>
      <c r="BF99" s="22">
        <f t="shared" si="96"/>
        <v>0</v>
      </c>
      <c r="BG99" s="22">
        <f t="shared" si="96"/>
        <v>0</v>
      </c>
      <c r="BH99" s="22">
        <f t="shared" si="96"/>
        <v>0</v>
      </c>
      <c r="BI99" s="22">
        <f t="shared" si="96"/>
        <v>0</v>
      </c>
      <c r="BJ99" s="22">
        <f t="shared" si="96"/>
        <v>0</v>
      </c>
      <c r="BK99" s="22">
        <f t="shared" si="96"/>
        <v>0</v>
      </c>
      <c r="BL99" s="22">
        <f t="shared" si="96"/>
        <v>0</v>
      </c>
      <c r="BM99" s="22">
        <f t="shared" si="96"/>
        <v>0</v>
      </c>
      <c r="BN99" s="22">
        <f t="shared" si="96"/>
        <v>0</v>
      </c>
      <c r="BO99" s="22">
        <f t="shared" si="96"/>
        <v>0</v>
      </c>
      <c r="BP99" s="22">
        <f t="shared" si="97"/>
        <v>0</v>
      </c>
      <c r="BQ99" s="22">
        <f t="shared" si="97"/>
        <v>0</v>
      </c>
      <c r="BR99" s="22">
        <f t="shared" si="97"/>
        <v>0</v>
      </c>
      <c r="BS99" s="22">
        <f t="shared" si="97"/>
        <v>5000000</v>
      </c>
      <c r="BT99" s="23">
        <f t="shared" si="67"/>
        <v>0.24725462857142858</v>
      </c>
      <c r="BU99" s="22">
        <f t="shared" si="98"/>
        <v>112500856</v>
      </c>
      <c r="BV99" s="22"/>
      <c r="BW99" s="22"/>
      <c r="BX99" s="22">
        <f>+'[3]MAYO 2017'!$H$105</f>
        <v>112500856</v>
      </c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3">
        <f t="shared" si="53"/>
        <v>0.75274537142857145</v>
      </c>
      <c r="CQ99" s="22">
        <f t="shared" si="99"/>
        <v>342499144</v>
      </c>
      <c r="CR99" s="22">
        <f t="shared" si="103"/>
        <v>0</v>
      </c>
      <c r="CS99" s="22">
        <f t="shared" si="100"/>
        <v>0</v>
      </c>
      <c r="CT99" s="22">
        <f t="shared" si="100"/>
        <v>337499144</v>
      </c>
      <c r="CU99" s="22">
        <f t="shared" si="100"/>
        <v>0</v>
      </c>
      <c r="CV99" s="22">
        <f t="shared" si="100"/>
        <v>0</v>
      </c>
      <c r="CW99" s="22">
        <f t="shared" si="100"/>
        <v>0</v>
      </c>
      <c r="CX99" s="22">
        <f t="shared" si="100"/>
        <v>0</v>
      </c>
      <c r="CY99" s="22">
        <f t="shared" si="100"/>
        <v>0</v>
      </c>
      <c r="CZ99" s="22">
        <f t="shared" si="100"/>
        <v>0</v>
      </c>
      <c r="DA99" s="22">
        <f t="shared" si="100"/>
        <v>0</v>
      </c>
      <c r="DB99" s="22">
        <f t="shared" si="100"/>
        <v>0</v>
      </c>
      <c r="DC99" s="22">
        <f t="shared" si="100"/>
        <v>0</v>
      </c>
      <c r="DD99" s="22">
        <f t="shared" si="100"/>
        <v>0</v>
      </c>
      <c r="DE99" s="22">
        <f t="shared" si="100"/>
        <v>0</v>
      </c>
      <c r="DF99" s="22">
        <f t="shared" si="100"/>
        <v>0</v>
      </c>
      <c r="DG99" s="22">
        <f t="shared" si="100"/>
        <v>0</v>
      </c>
      <c r="DH99" s="22">
        <f t="shared" si="100"/>
        <v>0</v>
      </c>
      <c r="DI99" s="22">
        <f t="shared" si="101"/>
        <v>0</v>
      </c>
      <c r="DJ99" s="22">
        <f t="shared" si="101"/>
        <v>0</v>
      </c>
      <c r="DK99" s="22">
        <f t="shared" si="101"/>
        <v>5000000</v>
      </c>
      <c r="DM99" s="26">
        <f t="shared" si="84"/>
        <v>455000000</v>
      </c>
      <c r="DN99" s="26">
        <f t="shared" si="85"/>
        <v>455000000</v>
      </c>
      <c r="DO99" s="26">
        <f t="shared" si="86"/>
        <v>455000000</v>
      </c>
    </row>
    <row r="100" spans="1:120" ht="31.5" customHeight="1" x14ac:dyDescent="0.25">
      <c r="A100" s="149"/>
      <c r="B100" s="152"/>
      <c r="C100" s="52" t="s">
        <v>312</v>
      </c>
      <c r="D100" s="19" t="s">
        <v>313</v>
      </c>
      <c r="E100" s="83">
        <v>211</v>
      </c>
      <c r="F100" s="21" t="s">
        <v>314</v>
      </c>
      <c r="G100" s="22">
        <f t="shared" si="93"/>
        <v>265000000</v>
      </c>
      <c r="H100" s="33"/>
      <c r="I100" s="22">
        <v>112000000</v>
      </c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>
        <v>153000000</v>
      </c>
      <c r="W100" s="22"/>
      <c r="X100" s="22"/>
      <c r="Y100" s="22"/>
      <c r="Z100" s="22"/>
      <c r="AA100" s="22"/>
      <c r="AB100" s="23">
        <f t="shared" si="64"/>
        <v>0.61635801886792452</v>
      </c>
      <c r="AC100" s="22">
        <f t="shared" si="94"/>
        <v>163334875</v>
      </c>
      <c r="AD100" s="22"/>
      <c r="AE100" s="22">
        <f>+'[1]ENERO 2017'!$K$81</f>
        <v>112000000</v>
      </c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>
        <f>+'[4]FEBRERO 2017'!$X$87</f>
        <v>51334875</v>
      </c>
      <c r="AS100" s="22"/>
      <c r="AT100" s="22"/>
      <c r="AU100" s="22"/>
      <c r="AV100" s="22"/>
      <c r="AW100" s="22"/>
      <c r="AX100" s="23">
        <f t="shared" si="65"/>
        <v>0.38364198113207548</v>
      </c>
      <c r="AY100" s="22">
        <f t="shared" si="95"/>
        <v>101665125</v>
      </c>
      <c r="AZ100" s="22">
        <f t="shared" si="96"/>
        <v>0</v>
      </c>
      <c r="BA100" s="22">
        <f t="shared" si="96"/>
        <v>0</v>
      </c>
      <c r="BB100" s="22">
        <f t="shared" si="96"/>
        <v>0</v>
      </c>
      <c r="BC100" s="22">
        <f t="shared" si="96"/>
        <v>0</v>
      </c>
      <c r="BD100" s="22">
        <f t="shared" si="96"/>
        <v>0</v>
      </c>
      <c r="BE100" s="22">
        <f t="shared" si="96"/>
        <v>0</v>
      </c>
      <c r="BF100" s="22">
        <f t="shared" si="96"/>
        <v>0</v>
      </c>
      <c r="BG100" s="22">
        <f t="shared" si="96"/>
        <v>0</v>
      </c>
      <c r="BH100" s="22">
        <f t="shared" si="96"/>
        <v>0</v>
      </c>
      <c r="BI100" s="22">
        <f t="shared" si="96"/>
        <v>0</v>
      </c>
      <c r="BJ100" s="22">
        <f t="shared" si="96"/>
        <v>0</v>
      </c>
      <c r="BK100" s="22">
        <f t="shared" si="96"/>
        <v>0</v>
      </c>
      <c r="BL100" s="22">
        <f t="shared" si="96"/>
        <v>0</v>
      </c>
      <c r="BM100" s="22">
        <f t="shared" si="96"/>
        <v>0</v>
      </c>
      <c r="BN100" s="22">
        <f t="shared" si="96"/>
        <v>101665125</v>
      </c>
      <c r="BO100" s="22">
        <f t="shared" si="96"/>
        <v>0</v>
      </c>
      <c r="BP100" s="22">
        <f t="shared" si="97"/>
        <v>0</v>
      </c>
      <c r="BQ100" s="22">
        <f t="shared" si="97"/>
        <v>0</v>
      </c>
      <c r="BR100" s="22">
        <f t="shared" si="97"/>
        <v>0</v>
      </c>
      <c r="BS100" s="22">
        <f t="shared" si="97"/>
        <v>0</v>
      </c>
      <c r="BT100" s="23">
        <f t="shared" si="67"/>
        <v>0.55847338490566034</v>
      </c>
      <c r="BU100" s="22">
        <f t="shared" si="98"/>
        <v>147995447</v>
      </c>
      <c r="BV100" s="22"/>
      <c r="BW100" s="22">
        <f>+'[1]ENERO 2017'!$H$84</f>
        <v>110832974</v>
      </c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>
        <f>+'[4]FEBRERO 2017'!$H$88</f>
        <v>37162473</v>
      </c>
      <c r="CK100" s="22"/>
      <c r="CL100" s="22"/>
      <c r="CM100" s="22"/>
      <c r="CN100" s="22"/>
      <c r="CO100" s="22"/>
      <c r="CP100" s="23">
        <f t="shared" si="53"/>
        <v>0.44152661509433966</v>
      </c>
      <c r="CQ100" s="22">
        <f t="shared" si="99"/>
        <v>117004553</v>
      </c>
      <c r="CR100" s="22">
        <f t="shared" si="103"/>
        <v>0</v>
      </c>
      <c r="CS100" s="22">
        <f t="shared" si="100"/>
        <v>1167026</v>
      </c>
      <c r="CT100" s="22">
        <f t="shared" si="100"/>
        <v>0</v>
      </c>
      <c r="CU100" s="22">
        <f t="shared" si="100"/>
        <v>0</v>
      </c>
      <c r="CV100" s="22">
        <f t="shared" si="100"/>
        <v>0</v>
      </c>
      <c r="CW100" s="22">
        <f t="shared" si="100"/>
        <v>0</v>
      </c>
      <c r="CX100" s="22">
        <f t="shared" si="100"/>
        <v>0</v>
      </c>
      <c r="CY100" s="22">
        <f t="shared" si="100"/>
        <v>0</v>
      </c>
      <c r="CZ100" s="22">
        <f t="shared" si="100"/>
        <v>0</v>
      </c>
      <c r="DA100" s="22">
        <f t="shared" si="100"/>
        <v>0</v>
      </c>
      <c r="DB100" s="22">
        <f t="shared" si="100"/>
        <v>0</v>
      </c>
      <c r="DC100" s="22">
        <f t="shared" si="100"/>
        <v>0</v>
      </c>
      <c r="DD100" s="22">
        <f t="shared" si="100"/>
        <v>0</v>
      </c>
      <c r="DE100" s="22">
        <f t="shared" si="100"/>
        <v>0</v>
      </c>
      <c r="DF100" s="22">
        <f t="shared" si="100"/>
        <v>115837527</v>
      </c>
      <c r="DG100" s="22">
        <f t="shared" si="100"/>
        <v>0</v>
      </c>
      <c r="DH100" s="22">
        <f t="shared" si="100"/>
        <v>0</v>
      </c>
      <c r="DI100" s="22">
        <f t="shared" si="101"/>
        <v>0</v>
      </c>
      <c r="DJ100" s="22">
        <f t="shared" si="101"/>
        <v>0</v>
      </c>
      <c r="DK100" s="22">
        <f t="shared" si="101"/>
        <v>0</v>
      </c>
      <c r="DM100" s="26">
        <f t="shared" si="84"/>
        <v>265000000</v>
      </c>
      <c r="DN100" s="26">
        <f t="shared" si="85"/>
        <v>265000000</v>
      </c>
      <c r="DO100" s="26">
        <f t="shared" si="86"/>
        <v>265000000</v>
      </c>
    </row>
    <row r="101" spans="1:120" s="70" customFormat="1" ht="50.25" customHeight="1" x14ac:dyDescent="0.25">
      <c r="A101" s="85"/>
      <c r="B101" s="19" t="s">
        <v>315</v>
      </c>
      <c r="C101" s="84" t="s">
        <v>316</v>
      </c>
      <c r="D101" s="19" t="s">
        <v>317</v>
      </c>
      <c r="E101" s="81" t="s">
        <v>318</v>
      </c>
      <c r="F101" s="21" t="s">
        <v>319</v>
      </c>
      <c r="G101" s="22">
        <f t="shared" si="93"/>
        <v>700456632</v>
      </c>
      <c r="H101" s="25"/>
      <c r="I101" s="68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>
        <f>300856785+366514874</f>
        <v>667371659</v>
      </c>
      <c r="Z101" s="22">
        <v>33084973</v>
      </c>
      <c r="AA101" s="22"/>
      <c r="AB101" s="69">
        <f t="shared" si="64"/>
        <v>1</v>
      </c>
      <c r="AC101" s="22">
        <f t="shared" si="94"/>
        <v>700456632</v>
      </c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>
        <f>+'[5]ABRIL 2017'!$AA$1559</f>
        <v>667371659</v>
      </c>
      <c r="AV101" s="68">
        <f>+'[1]ENERO 2017'!$S$891</f>
        <v>33084973</v>
      </c>
      <c r="AW101" s="68"/>
      <c r="AX101" s="69">
        <f t="shared" si="65"/>
        <v>0</v>
      </c>
      <c r="AY101" s="22">
        <f t="shared" si="95"/>
        <v>0</v>
      </c>
      <c r="AZ101" s="22">
        <f t="shared" si="96"/>
        <v>0</v>
      </c>
      <c r="BA101" s="22">
        <f t="shared" si="96"/>
        <v>0</v>
      </c>
      <c r="BB101" s="22">
        <f t="shared" si="96"/>
        <v>0</v>
      </c>
      <c r="BC101" s="22">
        <f t="shared" si="96"/>
        <v>0</v>
      </c>
      <c r="BD101" s="22">
        <f t="shared" si="96"/>
        <v>0</v>
      </c>
      <c r="BE101" s="22">
        <f t="shared" si="96"/>
        <v>0</v>
      </c>
      <c r="BF101" s="22">
        <f t="shared" si="96"/>
        <v>0</v>
      </c>
      <c r="BG101" s="22">
        <f t="shared" si="96"/>
        <v>0</v>
      </c>
      <c r="BH101" s="22">
        <f t="shared" si="96"/>
        <v>0</v>
      </c>
      <c r="BI101" s="22">
        <f t="shared" si="96"/>
        <v>0</v>
      </c>
      <c r="BJ101" s="22">
        <f t="shared" si="96"/>
        <v>0</v>
      </c>
      <c r="BK101" s="22">
        <f t="shared" si="96"/>
        <v>0</v>
      </c>
      <c r="BL101" s="22">
        <f t="shared" si="96"/>
        <v>0</v>
      </c>
      <c r="BM101" s="22">
        <f t="shared" si="96"/>
        <v>0</v>
      </c>
      <c r="BN101" s="22">
        <f t="shared" si="96"/>
        <v>0</v>
      </c>
      <c r="BO101" s="22">
        <f t="shared" si="96"/>
        <v>0</v>
      </c>
      <c r="BP101" s="22">
        <f t="shared" si="97"/>
        <v>0</v>
      </c>
      <c r="BQ101" s="22">
        <f t="shared" si="97"/>
        <v>0</v>
      </c>
      <c r="BR101" s="22">
        <f t="shared" si="97"/>
        <v>0</v>
      </c>
      <c r="BS101" s="22">
        <f t="shared" si="97"/>
        <v>0</v>
      </c>
      <c r="BT101" s="69">
        <f t="shared" si="67"/>
        <v>0.73378430372260361</v>
      </c>
      <c r="BU101" s="22">
        <f t="shared" si="98"/>
        <v>513984082</v>
      </c>
      <c r="BV101" s="68"/>
      <c r="BW101" s="68"/>
      <c r="BX101" s="68"/>
      <c r="BY101" s="68"/>
      <c r="BZ101" s="68"/>
      <c r="CA101" s="68"/>
      <c r="CB101" s="68"/>
      <c r="CC101" s="68"/>
      <c r="CD101" s="68"/>
      <c r="CE101" s="68"/>
      <c r="CF101" s="68"/>
      <c r="CG101" s="68"/>
      <c r="CH101" s="68"/>
      <c r="CI101" s="68"/>
      <c r="CJ101" s="68"/>
      <c r="CK101" s="68"/>
      <c r="CL101" s="68"/>
      <c r="CM101" s="68">
        <f>+'[3]MAYO 2017'!$H$1849+'[3]MAYO 2017'!$H$1870</f>
        <v>481150482</v>
      </c>
      <c r="CN101" s="68">
        <f>+'[1]ENERO 2017'!$H$908</f>
        <v>32833600</v>
      </c>
      <c r="CO101" s="68"/>
      <c r="CP101" s="69">
        <f t="shared" si="53"/>
        <v>0.26621569627739639</v>
      </c>
      <c r="CQ101" s="22">
        <f t="shared" si="99"/>
        <v>186472550</v>
      </c>
      <c r="CR101" s="22">
        <f t="shared" si="103"/>
        <v>0</v>
      </c>
      <c r="CS101" s="22">
        <f t="shared" si="100"/>
        <v>0</v>
      </c>
      <c r="CT101" s="22">
        <f t="shared" si="100"/>
        <v>0</v>
      </c>
      <c r="CU101" s="22">
        <f t="shared" si="100"/>
        <v>0</v>
      </c>
      <c r="CV101" s="22">
        <f t="shared" si="100"/>
        <v>0</v>
      </c>
      <c r="CW101" s="22">
        <f t="shared" si="100"/>
        <v>0</v>
      </c>
      <c r="CX101" s="22">
        <f t="shared" si="100"/>
        <v>0</v>
      </c>
      <c r="CY101" s="22">
        <f t="shared" si="100"/>
        <v>0</v>
      </c>
      <c r="CZ101" s="22">
        <f t="shared" si="100"/>
        <v>0</v>
      </c>
      <c r="DA101" s="22">
        <f t="shared" si="100"/>
        <v>0</v>
      </c>
      <c r="DB101" s="22">
        <f t="shared" si="100"/>
        <v>0</v>
      </c>
      <c r="DC101" s="22">
        <f t="shared" si="100"/>
        <v>0</v>
      </c>
      <c r="DD101" s="22">
        <f t="shared" si="100"/>
        <v>0</v>
      </c>
      <c r="DE101" s="22">
        <f t="shared" si="100"/>
        <v>0</v>
      </c>
      <c r="DF101" s="22">
        <f t="shared" si="100"/>
        <v>0</v>
      </c>
      <c r="DG101" s="22">
        <f t="shared" si="100"/>
        <v>0</v>
      </c>
      <c r="DH101" s="22">
        <f t="shared" si="100"/>
        <v>0</v>
      </c>
      <c r="DI101" s="22">
        <f t="shared" si="101"/>
        <v>186221177</v>
      </c>
      <c r="DJ101" s="22">
        <f t="shared" si="101"/>
        <v>251373</v>
      </c>
      <c r="DK101" s="22">
        <f t="shared" si="101"/>
        <v>0</v>
      </c>
      <c r="DM101" s="26">
        <f t="shared" si="84"/>
        <v>700456632</v>
      </c>
      <c r="DN101" s="26">
        <f t="shared" si="85"/>
        <v>700456632</v>
      </c>
      <c r="DO101" s="26">
        <f t="shared" si="86"/>
        <v>700456632</v>
      </c>
    </row>
    <row r="102" spans="1:120" ht="36.75" customHeight="1" x14ac:dyDescent="0.25">
      <c r="A102" s="149" t="s">
        <v>281</v>
      </c>
      <c r="B102" s="151" t="s">
        <v>320</v>
      </c>
      <c r="C102" s="52" t="s">
        <v>321</v>
      </c>
      <c r="D102" s="19" t="s">
        <v>322</v>
      </c>
      <c r="E102" s="83">
        <v>510</v>
      </c>
      <c r="F102" s="21" t="s">
        <v>323</v>
      </c>
      <c r="G102" s="22">
        <f t="shared" si="93"/>
        <v>115954283</v>
      </c>
      <c r="H102" s="22"/>
      <c r="I102" s="22">
        <v>115954283</v>
      </c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3">
        <f t="shared" si="64"/>
        <v>0.48710806999686246</v>
      </c>
      <c r="AC102" s="22">
        <f t="shared" si="94"/>
        <v>56482267</v>
      </c>
      <c r="AD102" s="22"/>
      <c r="AE102" s="22">
        <f>+'[1]ENERO 2017'!$K$639</f>
        <v>56482267</v>
      </c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3">
        <f t="shared" si="65"/>
        <v>0.5128919300031376</v>
      </c>
      <c r="AY102" s="22">
        <f t="shared" si="95"/>
        <v>59472016</v>
      </c>
      <c r="AZ102" s="22">
        <f t="shared" si="96"/>
        <v>0</v>
      </c>
      <c r="BA102" s="22">
        <f t="shared" si="96"/>
        <v>59472016</v>
      </c>
      <c r="BB102" s="22">
        <f t="shared" si="96"/>
        <v>0</v>
      </c>
      <c r="BC102" s="22">
        <f t="shared" si="96"/>
        <v>0</v>
      </c>
      <c r="BD102" s="22">
        <f t="shared" si="96"/>
        <v>0</v>
      </c>
      <c r="BE102" s="22">
        <f t="shared" si="96"/>
        <v>0</v>
      </c>
      <c r="BF102" s="22">
        <f t="shared" si="96"/>
        <v>0</v>
      </c>
      <c r="BG102" s="22">
        <f t="shared" si="96"/>
        <v>0</v>
      </c>
      <c r="BH102" s="22">
        <f t="shared" si="96"/>
        <v>0</v>
      </c>
      <c r="BI102" s="22">
        <f t="shared" si="96"/>
        <v>0</v>
      </c>
      <c r="BJ102" s="22">
        <f t="shared" si="96"/>
        <v>0</v>
      </c>
      <c r="BK102" s="22">
        <f t="shared" si="96"/>
        <v>0</v>
      </c>
      <c r="BL102" s="22">
        <f t="shared" si="96"/>
        <v>0</v>
      </c>
      <c r="BM102" s="22">
        <f t="shared" si="96"/>
        <v>0</v>
      </c>
      <c r="BN102" s="22">
        <f t="shared" si="96"/>
        <v>0</v>
      </c>
      <c r="BO102" s="22">
        <f t="shared" si="96"/>
        <v>0</v>
      </c>
      <c r="BP102" s="22">
        <f t="shared" si="97"/>
        <v>0</v>
      </c>
      <c r="BQ102" s="22">
        <f t="shared" si="97"/>
        <v>0</v>
      </c>
      <c r="BR102" s="22">
        <f t="shared" si="97"/>
        <v>0</v>
      </c>
      <c r="BS102" s="22">
        <f t="shared" si="97"/>
        <v>0</v>
      </c>
      <c r="BT102" s="23">
        <f t="shared" si="67"/>
        <v>0.48468810763980147</v>
      </c>
      <c r="BU102" s="22">
        <f t="shared" si="98"/>
        <v>56201662</v>
      </c>
      <c r="BV102" s="22"/>
      <c r="BW102" s="22">
        <f>+'[1]ENERO 2017'!$H$637</f>
        <v>56201662</v>
      </c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3">
        <f t="shared" si="53"/>
        <v>0.51531189236019848</v>
      </c>
      <c r="CQ102" s="22">
        <f t="shared" si="99"/>
        <v>59752621</v>
      </c>
      <c r="CR102" s="22">
        <f t="shared" si="103"/>
        <v>0</v>
      </c>
      <c r="CS102" s="22">
        <f t="shared" si="100"/>
        <v>59752621</v>
      </c>
      <c r="CT102" s="22">
        <f t="shared" si="100"/>
        <v>0</v>
      </c>
      <c r="CU102" s="22">
        <f t="shared" si="100"/>
        <v>0</v>
      </c>
      <c r="CV102" s="22">
        <f t="shared" si="100"/>
        <v>0</v>
      </c>
      <c r="CW102" s="22">
        <f t="shared" si="100"/>
        <v>0</v>
      </c>
      <c r="CX102" s="22">
        <f t="shared" si="100"/>
        <v>0</v>
      </c>
      <c r="CY102" s="22">
        <f t="shared" si="100"/>
        <v>0</v>
      </c>
      <c r="CZ102" s="22">
        <f t="shared" si="100"/>
        <v>0</v>
      </c>
      <c r="DA102" s="22">
        <f t="shared" si="100"/>
        <v>0</v>
      </c>
      <c r="DB102" s="22">
        <f t="shared" si="100"/>
        <v>0</v>
      </c>
      <c r="DC102" s="22">
        <f t="shared" si="100"/>
        <v>0</v>
      </c>
      <c r="DD102" s="22">
        <f t="shared" si="100"/>
        <v>0</v>
      </c>
      <c r="DE102" s="22">
        <f t="shared" si="100"/>
        <v>0</v>
      </c>
      <c r="DF102" s="22">
        <f t="shared" si="100"/>
        <v>0</v>
      </c>
      <c r="DG102" s="22">
        <f t="shared" si="100"/>
        <v>0</v>
      </c>
      <c r="DH102" s="22">
        <f t="shared" si="100"/>
        <v>0</v>
      </c>
      <c r="DI102" s="22">
        <f t="shared" si="101"/>
        <v>0</v>
      </c>
      <c r="DJ102" s="22">
        <f t="shared" si="101"/>
        <v>0</v>
      </c>
      <c r="DK102" s="22">
        <f t="shared" si="101"/>
        <v>0</v>
      </c>
      <c r="DM102" s="26">
        <f t="shared" si="84"/>
        <v>115954283</v>
      </c>
      <c r="DN102" s="26">
        <f t="shared" si="85"/>
        <v>115954283</v>
      </c>
      <c r="DO102" s="26">
        <f t="shared" si="86"/>
        <v>115954283</v>
      </c>
    </row>
    <row r="103" spans="1:120" ht="51" customHeight="1" x14ac:dyDescent="0.25">
      <c r="A103" s="149"/>
      <c r="B103" s="152"/>
      <c r="C103" s="52" t="s">
        <v>324</v>
      </c>
      <c r="D103" s="19" t="s">
        <v>325</v>
      </c>
      <c r="E103" s="83">
        <v>510</v>
      </c>
      <c r="F103" s="21" t="s">
        <v>323</v>
      </c>
      <c r="G103" s="22">
        <f t="shared" si="93"/>
        <v>134000000</v>
      </c>
      <c r="H103" s="22"/>
      <c r="I103" s="22">
        <v>134000000</v>
      </c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3">
        <f t="shared" si="64"/>
        <v>0.42150945522388061</v>
      </c>
      <c r="AC103" s="22">
        <f t="shared" si="94"/>
        <v>56482267</v>
      </c>
      <c r="AD103" s="22"/>
      <c r="AE103" s="22">
        <f>+'[1]ENERO 2017'!$K$649</f>
        <v>56482267</v>
      </c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3">
        <f t="shared" si="65"/>
        <v>0.57849054477611939</v>
      </c>
      <c r="AY103" s="22">
        <f t="shared" si="95"/>
        <v>77517733</v>
      </c>
      <c r="AZ103" s="22">
        <f t="shared" si="96"/>
        <v>0</v>
      </c>
      <c r="BA103" s="22">
        <f t="shared" si="96"/>
        <v>77517733</v>
      </c>
      <c r="BB103" s="22">
        <f t="shared" si="96"/>
        <v>0</v>
      </c>
      <c r="BC103" s="22">
        <f t="shared" si="96"/>
        <v>0</v>
      </c>
      <c r="BD103" s="22">
        <f t="shared" si="96"/>
        <v>0</v>
      </c>
      <c r="BE103" s="22">
        <f t="shared" si="96"/>
        <v>0</v>
      </c>
      <c r="BF103" s="22">
        <f t="shared" si="96"/>
        <v>0</v>
      </c>
      <c r="BG103" s="22">
        <f t="shared" si="96"/>
        <v>0</v>
      </c>
      <c r="BH103" s="22">
        <f t="shared" si="96"/>
        <v>0</v>
      </c>
      <c r="BI103" s="22">
        <f t="shared" si="96"/>
        <v>0</v>
      </c>
      <c r="BJ103" s="22">
        <f t="shared" si="96"/>
        <v>0</v>
      </c>
      <c r="BK103" s="22">
        <f t="shared" si="96"/>
        <v>0</v>
      </c>
      <c r="BL103" s="22">
        <f t="shared" si="96"/>
        <v>0</v>
      </c>
      <c r="BM103" s="22">
        <f t="shared" si="96"/>
        <v>0</v>
      </c>
      <c r="BN103" s="22">
        <f t="shared" si="96"/>
        <v>0</v>
      </c>
      <c r="BO103" s="22">
        <f t="shared" si="96"/>
        <v>0</v>
      </c>
      <c r="BP103" s="22">
        <f t="shared" si="97"/>
        <v>0</v>
      </c>
      <c r="BQ103" s="22">
        <f t="shared" si="97"/>
        <v>0</v>
      </c>
      <c r="BR103" s="22">
        <f t="shared" si="97"/>
        <v>0</v>
      </c>
      <c r="BS103" s="22">
        <f t="shared" si="97"/>
        <v>0</v>
      </c>
      <c r="BT103" s="23">
        <f t="shared" si="67"/>
        <v>0.42150945522388061</v>
      </c>
      <c r="BU103" s="22">
        <f t="shared" si="98"/>
        <v>56482267</v>
      </c>
      <c r="BV103" s="22"/>
      <c r="BW103" s="22">
        <f>+'[1]ENERO 2017'!$H$647</f>
        <v>56482267</v>
      </c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3">
        <f t="shared" si="53"/>
        <v>0.57849054477611939</v>
      </c>
      <c r="CQ103" s="22">
        <f t="shared" si="99"/>
        <v>77517733</v>
      </c>
      <c r="CR103" s="22">
        <f t="shared" si="103"/>
        <v>0</v>
      </c>
      <c r="CS103" s="22">
        <f t="shared" si="100"/>
        <v>77517733</v>
      </c>
      <c r="CT103" s="22">
        <f t="shared" si="100"/>
        <v>0</v>
      </c>
      <c r="CU103" s="22">
        <f t="shared" si="100"/>
        <v>0</v>
      </c>
      <c r="CV103" s="22">
        <f t="shared" si="100"/>
        <v>0</v>
      </c>
      <c r="CW103" s="22">
        <f t="shared" si="100"/>
        <v>0</v>
      </c>
      <c r="CX103" s="22">
        <f t="shared" si="100"/>
        <v>0</v>
      </c>
      <c r="CY103" s="22">
        <f t="shared" si="100"/>
        <v>0</v>
      </c>
      <c r="CZ103" s="22">
        <f t="shared" si="100"/>
        <v>0</v>
      </c>
      <c r="DA103" s="22">
        <f t="shared" si="100"/>
        <v>0</v>
      </c>
      <c r="DB103" s="22">
        <f t="shared" si="100"/>
        <v>0</v>
      </c>
      <c r="DC103" s="22">
        <f t="shared" si="100"/>
        <v>0</v>
      </c>
      <c r="DD103" s="22">
        <f t="shared" si="100"/>
        <v>0</v>
      </c>
      <c r="DE103" s="22">
        <f t="shared" si="100"/>
        <v>0</v>
      </c>
      <c r="DF103" s="22">
        <f t="shared" si="100"/>
        <v>0</v>
      </c>
      <c r="DG103" s="22">
        <f t="shared" si="100"/>
        <v>0</v>
      </c>
      <c r="DH103" s="22">
        <f t="shared" si="100"/>
        <v>0</v>
      </c>
      <c r="DI103" s="22">
        <f t="shared" si="101"/>
        <v>0</v>
      </c>
      <c r="DJ103" s="22">
        <f t="shared" si="101"/>
        <v>0</v>
      </c>
      <c r="DK103" s="22">
        <f t="shared" si="101"/>
        <v>0</v>
      </c>
      <c r="DM103" s="26">
        <f t="shared" si="84"/>
        <v>134000000</v>
      </c>
      <c r="DN103" s="26">
        <f t="shared" si="85"/>
        <v>134000000</v>
      </c>
      <c r="DO103" s="26">
        <f t="shared" si="86"/>
        <v>134000000</v>
      </c>
    </row>
    <row r="104" spans="1:120" ht="38.25" customHeight="1" x14ac:dyDescent="0.25">
      <c r="A104" s="149"/>
      <c r="B104" s="153"/>
      <c r="C104" s="52" t="s">
        <v>326</v>
      </c>
      <c r="D104" s="19" t="s">
        <v>327</v>
      </c>
      <c r="E104" s="83">
        <v>510</v>
      </c>
      <c r="F104" s="21" t="s">
        <v>323</v>
      </c>
      <c r="G104" s="22">
        <f t="shared" si="93"/>
        <v>31000000</v>
      </c>
      <c r="H104" s="22"/>
      <c r="I104" s="22">
        <v>31000000</v>
      </c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3">
        <f t="shared" si="64"/>
        <v>0</v>
      </c>
      <c r="AC104" s="22">
        <f t="shared" si="94"/>
        <v>0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3">
        <f t="shared" si="65"/>
        <v>1</v>
      </c>
      <c r="AY104" s="22">
        <f t="shared" si="95"/>
        <v>31000000</v>
      </c>
      <c r="AZ104" s="22">
        <f t="shared" si="96"/>
        <v>0</v>
      </c>
      <c r="BA104" s="22">
        <f t="shared" si="96"/>
        <v>31000000</v>
      </c>
      <c r="BB104" s="22">
        <f t="shared" si="96"/>
        <v>0</v>
      </c>
      <c r="BC104" s="22">
        <f t="shared" si="96"/>
        <v>0</v>
      </c>
      <c r="BD104" s="22">
        <f t="shared" si="96"/>
        <v>0</v>
      </c>
      <c r="BE104" s="22">
        <f t="shared" si="96"/>
        <v>0</v>
      </c>
      <c r="BF104" s="22">
        <f t="shared" si="96"/>
        <v>0</v>
      </c>
      <c r="BG104" s="22">
        <f t="shared" si="96"/>
        <v>0</v>
      </c>
      <c r="BH104" s="22">
        <f t="shared" si="96"/>
        <v>0</v>
      </c>
      <c r="BI104" s="22">
        <f t="shared" si="96"/>
        <v>0</v>
      </c>
      <c r="BJ104" s="22">
        <f t="shared" si="96"/>
        <v>0</v>
      </c>
      <c r="BK104" s="22">
        <f t="shared" si="96"/>
        <v>0</v>
      </c>
      <c r="BL104" s="22">
        <f t="shared" si="96"/>
        <v>0</v>
      </c>
      <c r="BM104" s="22">
        <f t="shared" si="96"/>
        <v>0</v>
      </c>
      <c r="BN104" s="22">
        <f t="shared" si="96"/>
        <v>0</v>
      </c>
      <c r="BO104" s="22">
        <f t="shared" si="96"/>
        <v>0</v>
      </c>
      <c r="BP104" s="22">
        <f t="shared" si="97"/>
        <v>0</v>
      </c>
      <c r="BQ104" s="22">
        <f t="shared" si="97"/>
        <v>0</v>
      </c>
      <c r="BR104" s="22">
        <f t="shared" si="97"/>
        <v>0</v>
      </c>
      <c r="BS104" s="22">
        <f t="shared" si="97"/>
        <v>0</v>
      </c>
      <c r="BT104" s="23">
        <f t="shared" si="67"/>
        <v>0</v>
      </c>
      <c r="BU104" s="22">
        <f t="shared" si="98"/>
        <v>0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3">
        <f t="shared" si="53"/>
        <v>1</v>
      </c>
      <c r="CQ104" s="22">
        <f t="shared" si="99"/>
        <v>31000000</v>
      </c>
      <c r="CR104" s="22">
        <f t="shared" si="103"/>
        <v>0</v>
      </c>
      <c r="CS104" s="22">
        <f t="shared" si="100"/>
        <v>31000000</v>
      </c>
      <c r="CT104" s="22">
        <f t="shared" si="100"/>
        <v>0</v>
      </c>
      <c r="CU104" s="22">
        <f t="shared" si="100"/>
        <v>0</v>
      </c>
      <c r="CV104" s="22">
        <f t="shared" si="100"/>
        <v>0</v>
      </c>
      <c r="CW104" s="22">
        <f t="shared" si="100"/>
        <v>0</v>
      </c>
      <c r="CX104" s="22">
        <f t="shared" si="100"/>
        <v>0</v>
      </c>
      <c r="CY104" s="22">
        <f t="shared" si="100"/>
        <v>0</v>
      </c>
      <c r="CZ104" s="22">
        <f t="shared" si="100"/>
        <v>0</v>
      </c>
      <c r="DA104" s="22">
        <f t="shared" si="100"/>
        <v>0</v>
      </c>
      <c r="DB104" s="22">
        <f t="shared" si="100"/>
        <v>0</v>
      </c>
      <c r="DC104" s="22">
        <f t="shared" si="100"/>
        <v>0</v>
      </c>
      <c r="DD104" s="22">
        <f t="shared" si="100"/>
        <v>0</v>
      </c>
      <c r="DE104" s="22">
        <f t="shared" si="100"/>
        <v>0</v>
      </c>
      <c r="DF104" s="22">
        <f t="shared" si="100"/>
        <v>0</v>
      </c>
      <c r="DG104" s="22">
        <f t="shared" si="100"/>
        <v>0</v>
      </c>
      <c r="DH104" s="22">
        <f t="shared" si="100"/>
        <v>0</v>
      </c>
      <c r="DI104" s="22">
        <f t="shared" si="101"/>
        <v>0</v>
      </c>
      <c r="DJ104" s="22">
        <f t="shared" si="101"/>
        <v>0</v>
      </c>
      <c r="DK104" s="22">
        <f t="shared" si="101"/>
        <v>0</v>
      </c>
      <c r="DM104" s="26">
        <f t="shared" si="84"/>
        <v>31000000</v>
      </c>
      <c r="DN104" s="26">
        <f t="shared" si="85"/>
        <v>31000000</v>
      </c>
      <c r="DO104" s="26">
        <f t="shared" si="86"/>
        <v>31000000</v>
      </c>
    </row>
    <row r="105" spans="1:120" ht="32.25" customHeight="1" x14ac:dyDescent="0.25">
      <c r="A105" s="149"/>
      <c r="B105" s="80"/>
      <c r="C105" s="52" t="s">
        <v>328</v>
      </c>
      <c r="D105" s="19" t="s">
        <v>329</v>
      </c>
      <c r="E105" s="83">
        <v>510</v>
      </c>
      <c r="F105" s="21" t="s">
        <v>189</v>
      </c>
      <c r="G105" s="22">
        <f t="shared" si="93"/>
        <v>2000000</v>
      </c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>
        <v>2000000</v>
      </c>
      <c r="AB105" s="23">
        <f t="shared" si="64"/>
        <v>0</v>
      </c>
      <c r="AC105" s="22">
        <f t="shared" si="94"/>
        <v>0</v>
      </c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3">
        <f t="shared" si="65"/>
        <v>1</v>
      </c>
      <c r="AY105" s="22">
        <f t="shared" si="95"/>
        <v>2000000</v>
      </c>
      <c r="AZ105" s="22">
        <f t="shared" si="96"/>
        <v>0</v>
      </c>
      <c r="BA105" s="22">
        <f t="shared" si="96"/>
        <v>0</v>
      </c>
      <c r="BB105" s="22">
        <f t="shared" si="96"/>
        <v>0</v>
      </c>
      <c r="BC105" s="22">
        <f t="shared" si="96"/>
        <v>0</v>
      </c>
      <c r="BD105" s="22">
        <f t="shared" si="96"/>
        <v>0</v>
      </c>
      <c r="BE105" s="22">
        <f t="shared" si="96"/>
        <v>0</v>
      </c>
      <c r="BF105" s="22">
        <f t="shared" si="96"/>
        <v>0</v>
      </c>
      <c r="BG105" s="22">
        <f t="shared" si="96"/>
        <v>0</v>
      </c>
      <c r="BH105" s="22">
        <f t="shared" si="96"/>
        <v>0</v>
      </c>
      <c r="BI105" s="22">
        <f t="shared" si="96"/>
        <v>0</v>
      </c>
      <c r="BJ105" s="22">
        <f t="shared" si="96"/>
        <v>0</v>
      </c>
      <c r="BK105" s="22">
        <f t="shared" si="96"/>
        <v>0</v>
      </c>
      <c r="BL105" s="22">
        <f t="shared" si="96"/>
        <v>0</v>
      </c>
      <c r="BM105" s="22">
        <f t="shared" si="96"/>
        <v>0</v>
      </c>
      <c r="BN105" s="22">
        <f t="shared" si="96"/>
        <v>0</v>
      </c>
      <c r="BO105" s="22">
        <f t="shared" si="97"/>
        <v>0</v>
      </c>
      <c r="BP105" s="22">
        <f t="shared" si="97"/>
        <v>0</v>
      </c>
      <c r="BQ105" s="22">
        <f t="shared" si="97"/>
        <v>0</v>
      </c>
      <c r="BR105" s="22">
        <f t="shared" si="97"/>
        <v>0</v>
      </c>
      <c r="BS105" s="22">
        <f t="shared" si="97"/>
        <v>2000000</v>
      </c>
      <c r="BT105" s="23">
        <f t="shared" si="67"/>
        <v>0</v>
      </c>
      <c r="BU105" s="22">
        <f t="shared" si="98"/>
        <v>0</v>
      </c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3">
        <f t="shared" si="53"/>
        <v>1</v>
      </c>
      <c r="CQ105" s="22">
        <f t="shared" si="99"/>
        <v>2000000</v>
      </c>
      <c r="CR105" s="22">
        <f t="shared" si="103"/>
        <v>0</v>
      </c>
      <c r="CS105" s="22">
        <f t="shared" si="100"/>
        <v>0</v>
      </c>
      <c r="CT105" s="22">
        <f t="shared" si="100"/>
        <v>0</v>
      </c>
      <c r="CU105" s="22">
        <f t="shared" si="100"/>
        <v>0</v>
      </c>
      <c r="CV105" s="22">
        <f t="shared" si="100"/>
        <v>0</v>
      </c>
      <c r="CW105" s="22">
        <f t="shared" si="100"/>
        <v>0</v>
      </c>
      <c r="CX105" s="22">
        <f t="shared" si="100"/>
        <v>0</v>
      </c>
      <c r="CY105" s="22">
        <f t="shared" si="100"/>
        <v>0</v>
      </c>
      <c r="CZ105" s="22">
        <f t="shared" si="100"/>
        <v>0</v>
      </c>
      <c r="DA105" s="22">
        <f t="shared" si="100"/>
        <v>0</v>
      </c>
      <c r="DB105" s="22">
        <f t="shared" si="100"/>
        <v>0</v>
      </c>
      <c r="DC105" s="22">
        <f t="shared" si="100"/>
        <v>0</v>
      </c>
      <c r="DD105" s="22">
        <f t="shared" si="100"/>
        <v>0</v>
      </c>
      <c r="DE105" s="22">
        <f t="shared" si="100"/>
        <v>0</v>
      </c>
      <c r="DF105" s="22">
        <f t="shared" si="100"/>
        <v>0</v>
      </c>
      <c r="DG105" s="22">
        <f t="shared" si="100"/>
        <v>0</v>
      </c>
      <c r="DH105" s="22">
        <f t="shared" si="100"/>
        <v>0</v>
      </c>
      <c r="DI105" s="22">
        <f t="shared" si="101"/>
        <v>0</v>
      </c>
      <c r="DJ105" s="22">
        <f t="shared" si="101"/>
        <v>0</v>
      </c>
      <c r="DK105" s="22">
        <f t="shared" si="101"/>
        <v>2000000</v>
      </c>
      <c r="DM105" s="26">
        <f t="shared" si="84"/>
        <v>2000000</v>
      </c>
      <c r="DN105" s="26">
        <f t="shared" si="85"/>
        <v>2000000</v>
      </c>
      <c r="DO105" s="26">
        <f t="shared" si="86"/>
        <v>2000000</v>
      </c>
    </row>
    <row r="106" spans="1:120" ht="39" customHeight="1" x14ac:dyDescent="0.25">
      <c r="A106" s="149"/>
      <c r="B106" s="80" t="s">
        <v>330</v>
      </c>
      <c r="C106" s="52" t="s">
        <v>331</v>
      </c>
      <c r="D106" s="19" t="s">
        <v>332</v>
      </c>
      <c r="E106" s="83">
        <v>510</v>
      </c>
      <c r="F106" s="21" t="s">
        <v>333</v>
      </c>
      <c r="G106" s="22">
        <f t="shared" si="93"/>
        <v>50000000</v>
      </c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>
        <v>50000000</v>
      </c>
      <c r="W106" s="22"/>
      <c r="X106" s="22"/>
      <c r="Y106" s="22"/>
      <c r="Z106" s="22"/>
      <c r="AA106" s="22"/>
      <c r="AB106" s="23">
        <f t="shared" si="64"/>
        <v>1</v>
      </c>
      <c r="AC106" s="22">
        <f t="shared" si="94"/>
        <v>50000000</v>
      </c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>
        <f>+'[4]FEBRERO 2017'!$X$861</f>
        <v>50000000</v>
      </c>
      <c r="AS106" s="22"/>
      <c r="AT106" s="22"/>
      <c r="AU106" s="22"/>
      <c r="AV106" s="22"/>
      <c r="AW106" s="22"/>
      <c r="AX106" s="23">
        <f t="shared" si="65"/>
        <v>0</v>
      </c>
      <c r="AY106" s="22">
        <f t="shared" si="95"/>
        <v>0</v>
      </c>
      <c r="AZ106" s="22">
        <f t="shared" si="96"/>
        <v>0</v>
      </c>
      <c r="BA106" s="22">
        <f t="shared" si="96"/>
        <v>0</v>
      </c>
      <c r="BB106" s="22">
        <f t="shared" si="96"/>
        <v>0</v>
      </c>
      <c r="BC106" s="22">
        <f t="shared" si="96"/>
        <v>0</v>
      </c>
      <c r="BD106" s="22">
        <f t="shared" si="96"/>
        <v>0</v>
      </c>
      <c r="BE106" s="22">
        <f t="shared" si="96"/>
        <v>0</v>
      </c>
      <c r="BF106" s="22">
        <f t="shared" si="96"/>
        <v>0</v>
      </c>
      <c r="BG106" s="22">
        <f t="shared" si="96"/>
        <v>0</v>
      </c>
      <c r="BH106" s="22">
        <f t="shared" si="96"/>
        <v>0</v>
      </c>
      <c r="BI106" s="22">
        <f t="shared" si="96"/>
        <v>0</v>
      </c>
      <c r="BJ106" s="22">
        <f t="shared" si="96"/>
        <v>0</v>
      </c>
      <c r="BK106" s="22">
        <f t="shared" si="96"/>
        <v>0</v>
      </c>
      <c r="BL106" s="22">
        <f t="shared" si="96"/>
        <v>0</v>
      </c>
      <c r="BM106" s="22">
        <f t="shared" si="96"/>
        <v>0</v>
      </c>
      <c r="BN106" s="22">
        <f t="shared" si="96"/>
        <v>0</v>
      </c>
      <c r="BO106" s="22">
        <f t="shared" si="97"/>
        <v>0</v>
      </c>
      <c r="BP106" s="22">
        <f t="shared" si="97"/>
        <v>0</v>
      </c>
      <c r="BQ106" s="22">
        <f t="shared" si="97"/>
        <v>0</v>
      </c>
      <c r="BR106" s="22">
        <f t="shared" si="97"/>
        <v>0</v>
      </c>
      <c r="BS106" s="22">
        <f t="shared" si="97"/>
        <v>0</v>
      </c>
      <c r="BT106" s="23">
        <f t="shared" si="67"/>
        <v>1</v>
      </c>
      <c r="BU106" s="22">
        <f t="shared" si="98"/>
        <v>50000000</v>
      </c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>
        <f>+'[2]FEBRERO 2017'!$H$1029</f>
        <v>50000000</v>
      </c>
      <c r="CK106" s="22"/>
      <c r="CL106" s="22"/>
      <c r="CM106" s="22"/>
      <c r="CN106" s="22"/>
      <c r="CO106" s="22"/>
      <c r="CP106" s="23">
        <f t="shared" si="53"/>
        <v>0</v>
      </c>
      <c r="CQ106" s="22">
        <f t="shared" si="99"/>
        <v>0</v>
      </c>
      <c r="CR106" s="22">
        <f t="shared" si="103"/>
        <v>0</v>
      </c>
      <c r="CS106" s="22">
        <f t="shared" si="100"/>
        <v>0</v>
      </c>
      <c r="CT106" s="22">
        <f t="shared" si="100"/>
        <v>0</v>
      </c>
      <c r="CU106" s="22">
        <f t="shared" si="100"/>
        <v>0</v>
      </c>
      <c r="CV106" s="22">
        <f t="shared" si="100"/>
        <v>0</v>
      </c>
      <c r="CW106" s="22">
        <f t="shared" si="100"/>
        <v>0</v>
      </c>
      <c r="CX106" s="22">
        <f t="shared" si="100"/>
        <v>0</v>
      </c>
      <c r="CY106" s="22">
        <f t="shared" si="100"/>
        <v>0</v>
      </c>
      <c r="CZ106" s="22">
        <f t="shared" si="100"/>
        <v>0</v>
      </c>
      <c r="DA106" s="22">
        <f t="shared" si="100"/>
        <v>0</v>
      </c>
      <c r="DB106" s="22">
        <f t="shared" si="100"/>
        <v>0</v>
      </c>
      <c r="DC106" s="22">
        <f t="shared" si="100"/>
        <v>0</v>
      </c>
      <c r="DD106" s="22">
        <f t="shared" si="100"/>
        <v>0</v>
      </c>
      <c r="DE106" s="22">
        <f t="shared" si="100"/>
        <v>0</v>
      </c>
      <c r="DF106" s="22">
        <f t="shared" si="100"/>
        <v>0</v>
      </c>
      <c r="DG106" s="22">
        <f t="shared" si="100"/>
        <v>0</v>
      </c>
      <c r="DH106" s="22">
        <f t="shared" ref="CS106:DH107" si="104">X106-CL106</f>
        <v>0</v>
      </c>
      <c r="DI106" s="22">
        <f t="shared" si="101"/>
        <v>0</v>
      </c>
      <c r="DJ106" s="22">
        <f t="shared" si="101"/>
        <v>0</v>
      </c>
      <c r="DK106" s="22">
        <f t="shared" si="101"/>
        <v>0</v>
      </c>
      <c r="DM106" s="26">
        <f t="shared" si="84"/>
        <v>50000000</v>
      </c>
      <c r="DN106" s="26">
        <f t="shared" si="85"/>
        <v>50000000</v>
      </c>
      <c r="DO106" s="26">
        <f t="shared" si="86"/>
        <v>50000000</v>
      </c>
    </row>
    <row r="107" spans="1:120" ht="58.5" customHeight="1" x14ac:dyDescent="0.25">
      <c r="A107" s="150"/>
      <c r="B107" s="80" t="s">
        <v>334</v>
      </c>
      <c r="C107" s="52" t="s">
        <v>335</v>
      </c>
      <c r="D107" s="19" t="s">
        <v>336</v>
      </c>
      <c r="E107" s="83">
        <v>310</v>
      </c>
      <c r="F107" s="21" t="s">
        <v>337</v>
      </c>
      <c r="G107" s="22">
        <f t="shared" si="93"/>
        <v>218500000</v>
      </c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>
        <v>200000000</v>
      </c>
      <c r="W107" s="22"/>
      <c r="X107" s="22"/>
      <c r="Y107" s="22"/>
      <c r="Z107" s="22"/>
      <c r="AA107" s="78">
        <f>17000000+1500000</f>
        <v>18500000</v>
      </c>
      <c r="AB107" s="23">
        <f t="shared" si="64"/>
        <v>0.50343249427917625</v>
      </c>
      <c r="AC107" s="22">
        <f t="shared" si="94"/>
        <v>110000000</v>
      </c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>
        <f>+'[4]FEBRERO 2017'!$X$155</f>
        <v>110000000</v>
      </c>
      <c r="AS107" s="22"/>
      <c r="AT107" s="22"/>
      <c r="AU107" s="22"/>
      <c r="AV107" s="22"/>
      <c r="AW107" s="22"/>
      <c r="AX107" s="23">
        <f t="shared" si="65"/>
        <v>0.49656750572082375</v>
      </c>
      <c r="AY107" s="22">
        <f t="shared" si="95"/>
        <v>108500000</v>
      </c>
      <c r="AZ107" s="22">
        <f t="shared" si="96"/>
        <v>0</v>
      </c>
      <c r="BA107" s="22">
        <f t="shared" ref="BA107:BN107" si="105">I107-AE107</f>
        <v>0</v>
      </c>
      <c r="BB107" s="22">
        <f t="shared" si="105"/>
        <v>0</v>
      </c>
      <c r="BC107" s="22">
        <f t="shared" si="105"/>
        <v>0</v>
      </c>
      <c r="BD107" s="22">
        <f t="shared" si="105"/>
        <v>0</v>
      </c>
      <c r="BE107" s="22">
        <f t="shared" si="105"/>
        <v>0</v>
      </c>
      <c r="BF107" s="22">
        <f t="shared" si="105"/>
        <v>0</v>
      </c>
      <c r="BG107" s="22">
        <f t="shared" si="105"/>
        <v>0</v>
      </c>
      <c r="BH107" s="22">
        <f t="shared" si="105"/>
        <v>0</v>
      </c>
      <c r="BI107" s="22">
        <f t="shared" si="105"/>
        <v>0</v>
      </c>
      <c r="BJ107" s="22">
        <f t="shared" si="105"/>
        <v>0</v>
      </c>
      <c r="BK107" s="22">
        <f t="shared" si="105"/>
        <v>0</v>
      </c>
      <c r="BL107" s="22">
        <f t="shared" si="105"/>
        <v>0</v>
      </c>
      <c r="BM107" s="22">
        <f t="shared" si="105"/>
        <v>0</v>
      </c>
      <c r="BN107" s="22">
        <f t="shared" si="105"/>
        <v>90000000</v>
      </c>
      <c r="BO107" s="22">
        <f t="shared" si="97"/>
        <v>0</v>
      </c>
      <c r="BP107" s="22">
        <f t="shared" si="97"/>
        <v>0</v>
      </c>
      <c r="BQ107" s="22">
        <f t="shared" si="97"/>
        <v>0</v>
      </c>
      <c r="BR107" s="22">
        <f t="shared" si="97"/>
        <v>0</v>
      </c>
      <c r="BS107" s="22">
        <f t="shared" si="97"/>
        <v>18500000</v>
      </c>
      <c r="BT107" s="23">
        <f t="shared" si="67"/>
        <v>0.41903229290617849</v>
      </c>
      <c r="BU107" s="22">
        <f t="shared" si="98"/>
        <v>91558556</v>
      </c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>
        <f>+'[3]MAYO 2017'!$H$259</f>
        <v>91558556</v>
      </c>
      <c r="CK107" s="22"/>
      <c r="CL107" s="22"/>
      <c r="CM107" s="22"/>
      <c r="CN107" s="22"/>
      <c r="CO107" s="22"/>
      <c r="CP107" s="23">
        <f t="shared" si="53"/>
        <v>0.58096770709382151</v>
      </c>
      <c r="CQ107" s="22">
        <f t="shared" si="99"/>
        <v>126941444</v>
      </c>
      <c r="CR107" s="22">
        <f t="shared" si="103"/>
        <v>0</v>
      </c>
      <c r="CS107" s="22">
        <f t="shared" si="104"/>
        <v>0</v>
      </c>
      <c r="CT107" s="22">
        <f t="shared" si="104"/>
        <v>0</v>
      </c>
      <c r="CU107" s="22">
        <f t="shared" si="104"/>
        <v>0</v>
      </c>
      <c r="CV107" s="22">
        <f t="shared" si="104"/>
        <v>0</v>
      </c>
      <c r="CW107" s="22">
        <f t="shared" si="104"/>
        <v>0</v>
      </c>
      <c r="CX107" s="22">
        <f t="shared" si="104"/>
        <v>0</v>
      </c>
      <c r="CY107" s="22">
        <f t="shared" si="104"/>
        <v>0</v>
      </c>
      <c r="CZ107" s="22">
        <f t="shared" si="104"/>
        <v>0</v>
      </c>
      <c r="DA107" s="22">
        <f t="shared" si="104"/>
        <v>0</v>
      </c>
      <c r="DB107" s="22">
        <f t="shared" si="104"/>
        <v>0</v>
      </c>
      <c r="DC107" s="22">
        <f t="shared" si="104"/>
        <v>0</v>
      </c>
      <c r="DD107" s="22">
        <f t="shared" si="104"/>
        <v>0</v>
      </c>
      <c r="DE107" s="22">
        <f t="shared" si="104"/>
        <v>0</v>
      </c>
      <c r="DF107" s="22">
        <f t="shared" si="104"/>
        <v>108441444</v>
      </c>
      <c r="DG107" s="22">
        <f t="shared" si="104"/>
        <v>0</v>
      </c>
      <c r="DH107" s="22">
        <f t="shared" si="104"/>
        <v>0</v>
      </c>
      <c r="DI107" s="22">
        <f t="shared" si="101"/>
        <v>0</v>
      </c>
      <c r="DJ107" s="22">
        <f t="shared" si="101"/>
        <v>0</v>
      </c>
      <c r="DK107" s="22">
        <f t="shared" si="101"/>
        <v>18500000</v>
      </c>
      <c r="DM107" s="26">
        <f t="shared" si="84"/>
        <v>218500000</v>
      </c>
      <c r="DN107" s="26">
        <f t="shared" si="85"/>
        <v>218500000</v>
      </c>
      <c r="DO107" s="26">
        <f t="shared" si="86"/>
        <v>218500000</v>
      </c>
    </row>
    <row r="108" spans="1:120" s="46" customFormat="1" ht="26.25" customHeight="1" thickBot="1" x14ac:dyDescent="0.3">
      <c r="A108" s="86"/>
      <c r="B108" s="154" t="s">
        <v>338</v>
      </c>
      <c r="C108" s="155"/>
      <c r="D108" s="156"/>
      <c r="E108" s="87"/>
      <c r="F108" s="88"/>
      <c r="G108" s="59">
        <f t="shared" ref="G108:AA108" si="106">SUM(G91:G107)</f>
        <v>6742686407</v>
      </c>
      <c r="H108" s="59">
        <f t="shared" si="106"/>
        <v>0</v>
      </c>
      <c r="I108" s="59">
        <f t="shared" si="106"/>
        <v>392954283</v>
      </c>
      <c r="J108" s="59">
        <f t="shared" si="106"/>
        <v>1150000000</v>
      </c>
      <c r="K108" s="59">
        <f t="shared" si="106"/>
        <v>1481402260</v>
      </c>
      <c r="L108" s="59">
        <f t="shared" si="106"/>
        <v>80883013</v>
      </c>
      <c r="M108" s="59">
        <f t="shared" si="106"/>
        <v>210796645</v>
      </c>
      <c r="N108" s="59">
        <f t="shared" si="106"/>
        <v>12004716</v>
      </c>
      <c r="O108" s="59">
        <f t="shared" si="106"/>
        <v>6840985</v>
      </c>
      <c r="P108" s="59">
        <f t="shared" si="106"/>
        <v>30665828</v>
      </c>
      <c r="Q108" s="59">
        <f t="shared" si="106"/>
        <v>1940856</v>
      </c>
      <c r="R108" s="59">
        <f t="shared" si="106"/>
        <v>135153822</v>
      </c>
      <c r="S108" s="59">
        <f t="shared" si="106"/>
        <v>0</v>
      </c>
      <c r="T108" s="59">
        <f t="shared" si="106"/>
        <v>300000000</v>
      </c>
      <c r="U108" s="59">
        <f t="shared" si="106"/>
        <v>0</v>
      </c>
      <c r="V108" s="59">
        <f t="shared" si="106"/>
        <v>760081606</v>
      </c>
      <c r="W108" s="59">
        <f t="shared" si="106"/>
        <v>0</v>
      </c>
      <c r="X108" s="59">
        <f t="shared" si="106"/>
        <v>0</v>
      </c>
      <c r="Y108" s="59">
        <f t="shared" si="106"/>
        <v>667371659</v>
      </c>
      <c r="Z108" s="59">
        <f t="shared" si="106"/>
        <v>33084973</v>
      </c>
      <c r="AA108" s="59">
        <f t="shared" si="106"/>
        <v>1479505761</v>
      </c>
      <c r="AB108" s="43">
        <f t="shared" si="64"/>
        <v>0.42227516217335481</v>
      </c>
      <c r="AC108" s="59">
        <f t="shared" ref="AC108:AW108" si="107">SUM(AC91:AC107)</f>
        <v>2847268996</v>
      </c>
      <c r="AD108" s="59">
        <f t="shared" si="107"/>
        <v>0</v>
      </c>
      <c r="AE108" s="59">
        <f t="shared" si="107"/>
        <v>224964534</v>
      </c>
      <c r="AF108" s="59">
        <f t="shared" si="107"/>
        <v>674044910</v>
      </c>
      <c r="AG108" s="59">
        <f t="shared" si="107"/>
        <v>567700470</v>
      </c>
      <c r="AH108" s="59">
        <f t="shared" si="107"/>
        <v>0</v>
      </c>
      <c r="AI108" s="59">
        <f t="shared" si="107"/>
        <v>11416500</v>
      </c>
      <c r="AJ108" s="59">
        <f t="shared" si="107"/>
        <v>0</v>
      </c>
      <c r="AK108" s="59">
        <f t="shared" si="107"/>
        <v>0</v>
      </c>
      <c r="AL108" s="59">
        <f t="shared" si="107"/>
        <v>0</v>
      </c>
      <c r="AM108" s="59">
        <f t="shared" si="107"/>
        <v>0</v>
      </c>
      <c r="AN108" s="59">
        <f t="shared" si="107"/>
        <v>0</v>
      </c>
      <c r="AO108" s="59">
        <f t="shared" si="107"/>
        <v>0</v>
      </c>
      <c r="AP108" s="59">
        <f t="shared" si="107"/>
        <v>83523567</v>
      </c>
      <c r="AQ108" s="59">
        <f t="shared" si="107"/>
        <v>0</v>
      </c>
      <c r="AR108" s="59">
        <f t="shared" si="107"/>
        <v>311334875</v>
      </c>
      <c r="AS108" s="59">
        <f t="shared" si="107"/>
        <v>0</v>
      </c>
      <c r="AT108" s="59">
        <f t="shared" si="107"/>
        <v>0</v>
      </c>
      <c r="AU108" s="59">
        <f t="shared" si="107"/>
        <v>667371659</v>
      </c>
      <c r="AV108" s="59">
        <f t="shared" si="107"/>
        <v>33084973</v>
      </c>
      <c r="AW108" s="59">
        <f t="shared" si="107"/>
        <v>273827508</v>
      </c>
      <c r="AX108" s="43">
        <f t="shared" si="65"/>
        <v>0.57772483782664519</v>
      </c>
      <c r="AY108" s="59">
        <f t="shared" ref="AY108:BS108" si="108">SUM(AY91:AY107)</f>
        <v>3895417411</v>
      </c>
      <c r="AZ108" s="59">
        <f t="shared" si="108"/>
        <v>0</v>
      </c>
      <c r="BA108" s="59">
        <f t="shared" si="108"/>
        <v>167989749</v>
      </c>
      <c r="BB108" s="59">
        <f t="shared" si="108"/>
        <v>475955090</v>
      </c>
      <c r="BC108" s="59">
        <f t="shared" si="108"/>
        <v>913701790</v>
      </c>
      <c r="BD108" s="59">
        <f t="shared" si="108"/>
        <v>80883013</v>
      </c>
      <c r="BE108" s="59">
        <f t="shared" si="108"/>
        <v>199380145</v>
      </c>
      <c r="BF108" s="59">
        <f t="shared" si="108"/>
        <v>12004716</v>
      </c>
      <c r="BG108" s="59">
        <f t="shared" si="108"/>
        <v>6840985</v>
      </c>
      <c r="BH108" s="59">
        <f t="shared" si="108"/>
        <v>30665828</v>
      </c>
      <c r="BI108" s="59">
        <f t="shared" si="108"/>
        <v>1940856</v>
      </c>
      <c r="BJ108" s="59">
        <f t="shared" si="108"/>
        <v>135153822</v>
      </c>
      <c r="BK108" s="59">
        <f t="shared" si="108"/>
        <v>0</v>
      </c>
      <c r="BL108" s="59">
        <f t="shared" si="108"/>
        <v>216476433</v>
      </c>
      <c r="BM108" s="59">
        <f t="shared" si="108"/>
        <v>0</v>
      </c>
      <c r="BN108" s="59">
        <f t="shared" si="108"/>
        <v>448746731</v>
      </c>
      <c r="BO108" s="59">
        <f t="shared" si="108"/>
        <v>0</v>
      </c>
      <c r="BP108" s="59">
        <f t="shared" si="108"/>
        <v>0</v>
      </c>
      <c r="BQ108" s="59">
        <f t="shared" si="108"/>
        <v>0</v>
      </c>
      <c r="BR108" s="59">
        <f t="shared" si="108"/>
        <v>0</v>
      </c>
      <c r="BS108" s="59">
        <f t="shared" si="108"/>
        <v>1205678253</v>
      </c>
      <c r="BT108" s="43">
        <f t="shared" si="67"/>
        <v>0.33114195014052655</v>
      </c>
      <c r="BU108" s="59">
        <f t="shared" ref="BU108:CK108" si="109">SUM(BU91:BU107)</f>
        <v>2232786326</v>
      </c>
      <c r="BV108" s="59">
        <f t="shared" si="109"/>
        <v>0</v>
      </c>
      <c r="BW108" s="59">
        <f t="shared" si="109"/>
        <v>223516903</v>
      </c>
      <c r="BX108" s="59">
        <f t="shared" si="109"/>
        <v>542017397</v>
      </c>
      <c r="BY108" s="59">
        <f t="shared" si="109"/>
        <v>567500048</v>
      </c>
      <c r="BZ108" s="59">
        <f t="shared" si="109"/>
        <v>0</v>
      </c>
      <c r="CA108" s="59">
        <f t="shared" si="109"/>
        <v>0</v>
      </c>
      <c r="CB108" s="59">
        <f t="shared" si="109"/>
        <v>0</v>
      </c>
      <c r="CC108" s="59">
        <f t="shared" si="109"/>
        <v>0</v>
      </c>
      <c r="CD108" s="59">
        <f t="shared" si="109"/>
        <v>0</v>
      </c>
      <c r="CE108" s="59">
        <f t="shared" si="109"/>
        <v>0</v>
      </c>
      <c r="CF108" s="59">
        <f t="shared" si="109"/>
        <v>0</v>
      </c>
      <c r="CG108" s="59">
        <f t="shared" si="109"/>
        <v>0</v>
      </c>
      <c r="CH108" s="59">
        <f t="shared" si="109"/>
        <v>79453767</v>
      </c>
      <c r="CI108" s="59">
        <f t="shared" si="109"/>
        <v>0</v>
      </c>
      <c r="CJ108" s="59">
        <f t="shared" si="109"/>
        <v>278721029</v>
      </c>
      <c r="CK108" s="59">
        <f t="shared" si="109"/>
        <v>0</v>
      </c>
      <c r="CL108" s="59"/>
      <c r="CM108" s="59">
        <f>SUM(CM91:CM107)</f>
        <v>481150482</v>
      </c>
      <c r="CN108" s="59">
        <f>SUM(CN91:CN107)</f>
        <v>32833600</v>
      </c>
      <c r="CO108" s="59">
        <f>SUM(CO91:CO107)</f>
        <v>27593100</v>
      </c>
      <c r="CP108" s="43">
        <f t="shared" si="53"/>
        <v>0.66885804985947339</v>
      </c>
      <c r="CQ108" s="59">
        <f t="shared" ref="CQ108:DK108" si="110">SUM(CQ91:CQ107)</f>
        <v>4509900081</v>
      </c>
      <c r="CR108" s="59">
        <f t="shared" si="110"/>
        <v>0</v>
      </c>
      <c r="CS108" s="59">
        <f t="shared" si="110"/>
        <v>169437380</v>
      </c>
      <c r="CT108" s="59">
        <f t="shared" si="110"/>
        <v>607982603</v>
      </c>
      <c r="CU108" s="59">
        <f t="shared" si="110"/>
        <v>913902212</v>
      </c>
      <c r="CV108" s="59">
        <f t="shared" si="110"/>
        <v>80883013</v>
      </c>
      <c r="CW108" s="59">
        <f t="shared" si="110"/>
        <v>210796645</v>
      </c>
      <c r="CX108" s="59">
        <f t="shared" si="110"/>
        <v>12004716</v>
      </c>
      <c r="CY108" s="59">
        <f t="shared" si="110"/>
        <v>6840985</v>
      </c>
      <c r="CZ108" s="59">
        <f t="shared" si="110"/>
        <v>30665828</v>
      </c>
      <c r="DA108" s="59">
        <f t="shared" si="110"/>
        <v>1940856</v>
      </c>
      <c r="DB108" s="59">
        <f t="shared" si="110"/>
        <v>135153822</v>
      </c>
      <c r="DC108" s="59">
        <f t="shared" si="110"/>
        <v>0</v>
      </c>
      <c r="DD108" s="59">
        <f t="shared" si="110"/>
        <v>220546233</v>
      </c>
      <c r="DE108" s="59">
        <f t="shared" si="110"/>
        <v>0</v>
      </c>
      <c r="DF108" s="59">
        <f t="shared" si="110"/>
        <v>481360577</v>
      </c>
      <c r="DG108" s="59">
        <f t="shared" si="110"/>
        <v>0</v>
      </c>
      <c r="DH108" s="59">
        <f t="shared" si="110"/>
        <v>0</v>
      </c>
      <c r="DI108" s="59">
        <f t="shared" si="110"/>
        <v>186221177</v>
      </c>
      <c r="DJ108" s="59">
        <f t="shared" si="110"/>
        <v>251373</v>
      </c>
      <c r="DK108" s="59">
        <f t="shared" si="110"/>
        <v>1451912661</v>
      </c>
      <c r="DM108" s="26">
        <f t="shared" si="84"/>
        <v>6742686407</v>
      </c>
      <c r="DN108" s="26">
        <f t="shared" si="85"/>
        <v>6742686407</v>
      </c>
      <c r="DO108" s="26">
        <f t="shared" si="86"/>
        <v>6742686407</v>
      </c>
      <c r="DP108" s="89"/>
    </row>
    <row r="109" spans="1:120" ht="5.25" customHeight="1" thickTop="1" x14ac:dyDescent="0.25">
      <c r="C109" s="90"/>
      <c r="D109" s="90"/>
      <c r="E109" s="90"/>
      <c r="F109" s="90"/>
      <c r="G109" s="91"/>
      <c r="H109" s="91"/>
      <c r="I109" s="92"/>
      <c r="J109" s="91"/>
      <c r="K109" s="91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4"/>
      <c r="AC109" s="50"/>
      <c r="AD109" s="50"/>
      <c r="AE109" s="50"/>
      <c r="AF109" s="50"/>
      <c r="AG109" s="50"/>
      <c r="AH109" s="50"/>
      <c r="AI109" s="50"/>
      <c r="AJ109" s="50"/>
      <c r="AK109" s="50"/>
      <c r="AL109" s="50"/>
      <c r="AM109" s="50"/>
      <c r="AN109" s="50"/>
      <c r="AO109" s="50"/>
      <c r="AP109" s="50"/>
      <c r="AQ109" s="50"/>
      <c r="AR109" s="50"/>
      <c r="AS109" s="50"/>
      <c r="AT109" s="50"/>
      <c r="AU109" s="50"/>
      <c r="AV109" s="50"/>
      <c r="AW109" s="50"/>
      <c r="AX109" s="94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50"/>
      <c r="BR109" s="50"/>
      <c r="BS109" s="50"/>
      <c r="BT109" s="94"/>
      <c r="BU109" s="95"/>
      <c r="BV109" s="50"/>
      <c r="BW109" s="50"/>
      <c r="BX109" s="50"/>
      <c r="BY109" s="50"/>
      <c r="BZ109" s="50"/>
      <c r="CA109" s="50"/>
      <c r="CB109" s="50"/>
      <c r="CC109" s="50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94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M109" s="26"/>
      <c r="DN109" s="26"/>
      <c r="DO109" s="26"/>
    </row>
    <row r="110" spans="1:120" ht="19.5" customHeight="1" x14ac:dyDescent="0.25">
      <c r="C110" s="157" t="s">
        <v>339</v>
      </c>
      <c r="D110" s="158"/>
      <c r="E110" s="159"/>
      <c r="F110" s="96"/>
      <c r="G110" s="50">
        <f t="shared" ref="G110:AA110" si="111">G22+G53+G75+G90+G108</f>
        <v>20749991588</v>
      </c>
      <c r="H110" s="50">
        <f t="shared" si="111"/>
        <v>277739909</v>
      </c>
      <c r="I110" s="50">
        <f t="shared" si="111"/>
        <v>2798954283</v>
      </c>
      <c r="J110" s="50">
        <f t="shared" si="111"/>
        <v>4000000000</v>
      </c>
      <c r="K110" s="50">
        <f t="shared" si="111"/>
        <v>2000547872</v>
      </c>
      <c r="L110" s="50">
        <f t="shared" si="111"/>
        <v>80883013</v>
      </c>
      <c r="M110" s="50">
        <f t="shared" si="111"/>
        <v>210796645</v>
      </c>
      <c r="N110" s="50">
        <f t="shared" si="111"/>
        <v>12004716</v>
      </c>
      <c r="O110" s="50">
        <f t="shared" si="111"/>
        <v>6840985</v>
      </c>
      <c r="P110" s="50">
        <f t="shared" si="111"/>
        <v>30665828</v>
      </c>
      <c r="Q110" s="50">
        <f t="shared" si="111"/>
        <v>1940856</v>
      </c>
      <c r="R110" s="50">
        <f t="shared" si="111"/>
        <v>135153822</v>
      </c>
      <c r="S110" s="50">
        <f t="shared" si="111"/>
        <v>4175989854</v>
      </c>
      <c r="T110" s="50">
        <f t="shared" si="111"/>
        <v>530450000</v>
      </c>
      <c r="U110" s="50">
        <f t="shared" si="111"/>
        <v>278034610</v>
      </c>
      <c r="V110" s="50">
        <f t="shared" si="111"/>
        <v>1345442337</v>
      </c>
      <c r="W110" s="50">
        <f t="shared" si="111"/>
        <v>1570638184</v>
      </c>
      <c r="X110" s="50">
        <f t="shared" si="111"/>
        <v>119946741</v>
      </c>
      <c r="Y110" s="50">
        <f t="shared" si="111"/>
        <v>667371659</v>
      </c>
      <c r="Z110" s="50">
        <f t="shared" si="111"/>
        <v>33084973</v>
      </c>
      <c r="AA110" s="50">
        <f t="shared" si="111"/>
        <v>2473505301</v>
      </c>
      <c r="AB110" s="97">
        <f>+AC110/G110</f>
        <v>0.58820355763702781</v>
      </c>
      <c r="AC110" s="50">
        <f t="shared" ref="AC110:AW110" si="112">AC22+AC53+AC75+AC90+AC108</f>
        <v>12205218873</v>
      </c>
      <c r="AD110" s="50">
        <f t="shared" si="112"/>
        <v>265880851</v>
      </c>
      <c r="AE110" s="49">
        <f t="shared" si="112"/>
        <v>2323335119</v>
      </c>
      <c r="AF110" s="49">
        <f t="shared" si="112"/>
        <v>2180060553</v>
      </c>
      <c r="AG110" s="49">
        <f t="shared" si="112"/>
        <v>836613069</v>
      </c>
      <c r="AH110" s="50">
        <f t="shared" si="112"/>
        <v>0</v>
      </c>
      <c r="AI110" s="50">
        <f t="shared" si="112"/>
        <v>11416500</v>
      </c>
      <c r="AJ110" s="50">
        <f t="shared" si="112"/>
        <v>0</v>
      </c>
      <c r="AK110" s="50">
        <f t="shared" si="112"/>
        <v>0</v>
      </c>
      <c r="AL110" s="50">
        <f t="shared" si="112"/>
        <v>0</v>
      </c>
      <c r="AM110" s="50">
        <f t="shared" si="112"/>
        <v>0</v>
      </c>
      <c r="AN110" s="50">
        <f t="shared" si="112"/>
        <v>0</v>
      </c>
      <c r="AO110" s="50">
        <f t="shared" si="112"/>
        <v>2631514837</v>
      </c>
      <c r="AP110" s="50">
        <f t="shared" si="112"/>
        <v>83523567</v>
      </c>
      <c r="AQ110" s="50">
        <f t="shared" si="112"/>
        <v>269034610</v>
      </c>
      <c r="AR110" s="50">
        <f t="shared" si="112"/>
        <v>599840587</v>
      </c>
      <c r="AS110" s="50">
        <f t="shared" si="112"/>
        <v>1560664423</v>
      </c>
      <c r="AT110" s="50">
        <f t="shared" si="112"/>
        <v>0</v>
      </c>
      <c r="AU110" s="50">
        <f t="shared" si="112"/>
        <v>667371659</v>
      </c>
      <c r="AV110" s="50">
        <f t="shared" si="112"/>
        <v>33084973</v>
      </c>
      <c r="AW110" s="50">
        <f t="shared" si="112"/>
        <v>742878125</v>
      </c>
      <c r="AX110" s="98">
        <f>1-AB110</f>
        <v>0.41179644236297219</v>
      </c>
      <c r="AY110" s="50">
        <f t="shared" ref="AY110:BS110" si="113">AY22+AY53+AY75+AY90+AY108</f>
        <v>8544772715</v>
      </c>
      <c r="AZ110" s="50">
        <f t="shared" si="113"/>
        <v>11859058</v>
      </c>
      <c r="BA110" s="49">
        <f t="shared" si="113"/>
        <v>475619164</v>
      </c>
      <c r="BB110" s="49">
        <f t="shared" si="113"/>
        <v>1819939447</v>
      </c>
      <c r="BC110" s="49">
        <f t="shared" si="113"/>
        <v>1163934803</v>
      </c>
      <c r="BD110" s="50">
        <f t="shared" si="113"/>
        <v>80883013</v>
      </c>
      <c r="BE110" s="50">
        <f t="shared" si="113"/>
        <v>199380145</v>
      </c>
      <c r="BF110" s="50">
        <f t="shared" si="113"/>
        <v>12004716</v>
      </c>
      <c r="BG110" s="50">
        <f t="shared" si="113"/>
        <v>6840985</v>
      </c>
      <c r="BH110" s="50">
        <f t="shared" si="113"/>
        <v>30665828</v>
      </c>
      <c r="BI110" s="50">
        <f t="shared" si="113"/>
        <v>1940856</v>
      </c>
      <c r="BJ110" s="50">
        <f t="shared" si="113"/>
        <v>135153822</v>
      </c>
      <c r="BK110" s="50">
        <f t="shared" si="113"/>
        <v>1544475017</v>
      </c>
      <c r="BL110" s="50">
        <f t="shared" si="113"/>
        <v>446926433</v>
      </c>
      <c r="BM110" s="50">
        <f t="shared" si="113"/>
        <v>9000000</v>
      </c>
      <c r="BN110" s="50">
        <f t="shared" si="113"/>
        <v>745601750</v>
      </c>
      <c r="BO110" s="50">
        <f t="shared" si="113"/>
        <v>9973761</v>
      </c>
      <c r="BP110" s="50">
        <f t="shared" si="113"/>
        <v>119946741</v>
      </c>
      <c r="BQ110" s="50">
        <f t="shared" si="113"/>
        <v>0</v>
      </c>
      <c r="BR110" s="50">
        <f t="shared" si="113"/>
        <v>0</v>
      </c>
      <c r="BS110" s="50">
        <f t="shared" si="113"/>
        <v>1730627176</v>
      </c>
      <c r="BT110" s="98">
        <f>+BU110/G110</f>
        <v>0.39454188900657206</v>
      </c>
      <c r="BU110" s="50">
        <f t="shared" ref="BU110:CO110" si="114">BU22+BU53+BU75+BU90+BU108</f>
        <v>8186740878</v>
      </c>
      <c r="BV110" s="50">
        <f t="shared" si="114"/>
        <v>126100846</v>
      </c>
      <c r="BW110" s="50">
        <f t="shared" si="114"/>
        <v>1712927170</v>
      </c>
      <c r="BX110" s="50">
        <f t="shared" si="114"/>
        <v>1653560463</v>
      </c>
      <c r="BY110" s="50">
        <f t="shared" si="114"/>
        <v>758089793</v>
      </c>
      <c r="BZ110" s="50">
        <f t="shared" si="114"/>
        <v>0</v>
      </c>
      <c r="CA110" s="50">
        <f t="shared" si="114"/>
        <v>0</v>
      </c>
      <c r="CB110" s="50">
        <f t="shared" si="114"/>
        <v>0</v>
      </c>
      <c r="CC110" s="50">
        <f t="shared" si="114"/>
        <v>0</v>
      </c>
      <c r="CD110" s="50">
        <f t="shared" si="114"/>
        <v>0</v>
      </c>
      <c r="CE110" s="50">
        <f t="shared" si="114"/>
        <v>0</v>
      </c>
      <c r="CF110" s="50">
        <f t="shared" si="114"/>
        <v>0</v>
      </c>
      <c r="CG110" s="50">
        <f t="shared" si="114"/>
        <v>963212865</v>
      </c>
      <c r="CH110" s="50">
        <f t="shared" si="114"/>
        <v>79453767</v>
      </c>
      <c r="CI110" s="50">
        <f t="shared" si="114"/>
        <v>90187284</v>
      </c>
      <c r="CJ110" s="50">
        <f t="shared" si="114"/>
        <v>431260636</v>
      </c>
      <c r="CK110" s="50">
        <f t="shared" si="114"/>
        <v>1489230331</v>
      </c>
      <c r="CL110" s="50">
        <f t="shared" si="114"/>
        <v>0</v>
      </c>
      <c r="CM110" s="50">
        <f t="shared" si="114"/>
        <v>481150482</v>
      </c>
      <c r="CN110" s="50">
        <f t="shared" si="114"/>
        <v>32833600</v>
      </c>
      <c r="CO110" s="50">
        <f t="shared" si="114"/>
        <v>368733641</v>
      </c>
      <c r="CP110" s="23">
        <f>1-BT110</f>
        <v>0.60545811099342794</v>
      </c>
      <c r="CQ110" s="50">
        <f t="shared" ref="CQ110:DK110" si="115">CQ22+CQ53+CQ75+CQ90+CQ108</f>
        <v>12563250710</v>
      </c>
      <c r="CR110" s="50">
        <f t="shared" si="115"/>
        <v>151639063</v>
      </c>
      <c r="CS110" s="50">
        <f t="shared" si="115"/>
        <v>1086027113</v>
      </c>
      <c r="CT110" s="50">
        <f t="shared" si="115"/>
        <v>2346439537</v>
      </c>
      <c r="CU110" s="50">
        <f t="shared" si="115"/>
        <v>1242458079</v>
      </c>
      <c r="CV110" s="50">
        <f t="shared" si="115"/>
        <v>80883013</v>
      </c>
      <c r="CW110" s="50">
        <f t="shared" si="115"/>
        <v>210796645</v>
      </c>
      <c r="CX110" s="50">
        <f t="shared" si="115"/>
        <v>12004716</v>
      </c>
      <c r="CY110" s="50">
        <f t="shared" si="115"/>
        <v>6840985</v>
      </c>
      <c r="CZ110" s="50">
        <f t="shared" si="115"/>
        <v>30665828</v>
      </c>
      <c r="DA110" s="50">
        <f t="shared" si="115"/>
        <v>1940856</v>
      </c>
      <c r="DB110" s="50">
        <f t="shared" si="115"/>
        <v>135153822</v>
      </c>
      <c r="DC110" s="50">
        <f t="shared" si="115"/>
        <v>3212776989</v>
      </c>
      <c r="DD110" s="50">
        <f t="shared" si="115"/>
        <v>450996233</v>
      </c>
      <c r="DE110" s="50">
        <f t="shared" si="115"/>
        <v>187847326</v>
      </c>
      <c r="DF110" s="50">
        <f t="shared" si="115"/>
        <v>914181701</v>
      </c>
      <c r="DG110" s="50">
        <f t="shared" si="115"/>
        <v>81407853</v>
      </c>
      <c r="DH110" s="50">
        <f t="shared" si="115"/>
        <v>119946741</v>
      </c>
      <c r="DI110" s="50">
        <f t="shared" si="115"/>
        <v>186221177</v>
      </c>
      <c r="DJ110" s="50">
        <f t="shared" si="115"/>
        <v>251373</v>
      </c>
      <c r="DK110" s="50">
        <f t="shared" si="115"/>
        <v>2104771660</v>
      </c>
      <c r="DM110" s="26">
        <f>+G110</f>
        <v>20749991588</v>
      </c>
      <c r="DN110" s="26">
        <f>+AC110+AY110</f>
        <v>20749991588</v>
      </c>
      <c r="DO110" s="26">
        <f>+BU110+CQ110</f>
        <v>20749991588</v>
      </c>
    </row>
    <row r="111" spans="1:120" ht="5.25" customHeight="1" x14ac:dyDescent="0.25">
      <c r="C111" s="99"/>
      <c r="D111" s="99"/>
      <c r="E111" s="100"/>
      <c r="F111" s="100"/>
      <c r="G111" s="101"/>
      <c r="H111" s="101"/>
      <c r="I111" s="102"/>
      <c r="J111" s="101"/>
      <c r="K111" s="101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4"/>
      <c r="AC111" s="105"/>
      <c r="AD111" s="105"/>
      <c r="AE111" s="105"/>
      <c r="AF111" s="105"/>
      <c r="AG111" s="105"/>
      <c r="AH111" s="105"/>
      <c r="AI111" s="103"/>
      <c r="AJ111" s="103"/>
      <c r="AK111" s="103"/>
      <c r="AL111" s="103"/>
      <c r="AM111" s="103"/>
      <c r="AN111" s="103"/>
      <c r="AO111" s="103"/>
      <c r="AP111" s="103"/>
      <c r="AQ111" s="103"/>
      <c r="AR111" s="103"/>
      <c r="AS111" s="103"/>
      <c r="AT111" s="103"/>
      <c r="AU111" s="103"/>
      <c r="AV111" s="103"/>
      <c r="AW111" s="103"/>
      <c r="AX111" s="104"/>
      <c r="AY111" s="105"/>
      <c r="AZ111" s="105"/>
      <c r="BA111" s="105"/>
      <c r="BB111" s="105"/>
      <c r="BC111" s="105"/>
      <c r="BD111" s="106"/>
      <c r="BE111" s="106"/>
      <c r="BF111" s="106"/>
      <c r="BG111" s="106"/>
      <c r="BH111" s="106"/>
      <c r="BI111" s="106"/>
      <c r="BJ111" s="106"/>
      <c r="BK111" s="106"/>
      <c r="BL111" s="106"/>
      <c r="BM111" s="106"/>
      <c r="BN111" s="106"/>
      <c r="BO111" s="106"/>
      <c r="BP111" s="106"/>
      <c r="BQ111" s="106"/>
      <c r="BR111" s="106"/>
      <c r="BS111" s="106"/>
      <c r="BT111" s="104"/>
      <c r="BU111" s="107"/>
      <c r="BV111" s="108"/>
      <c r="BW111" s="108"/>
      <c r="BX111" s="108"/>
      <c r="BY111" s="108"/>
      <c r="BZ111" s="103"/>
      <c r="CA111" s="103"/>
      <c r="CB111" s="103"/>
      <c r="CC111" s="103"/>
      <c r="CD111" s="103"/>
      <c r="CE111" s="103"/>
      <c r="CF111" s="103"/>
      <c r="CG111" s="103"/>
      <c r="CH111" s="103"/>
      <c r="CI111" s="103"/>
      <c r="CJ111" s="103"/>
      <c r="CK111" s="103"/>
      <c r="CL111" s="103"/>
      <c r="CM111" s="103"/>
      <c r="CN111" s="103"/>
      <c r="CO111" s="103"/>
      <c r="CP111" s="23"/>
      <c r="CQ111" s="109"/>
      <c r="CR111" s="105"/>
      <c r="CS111" s="105"/>
      <c r="CT111" s="105"/>
      <c r="CU111" s="105"/>
      <c r="CV111" s="106"/>
      <c r="CW111" s="106"/>
      <c r="CX111" s="106"/>
      <c r="CY111" s="106"/>
      <c r="CZ111" s="106"/>
      <c r="DA111" s="106"/>
      <c r="DB111" s="106"/>
      <c r="DC111" s="106"/>
      <c r="DD111" s="106"/>
      <c r="DE111" s="106"/>
      <c r="DF111" s="106"/>
      <c r="DG111" s="106"/>
      <c r="DH111" s="106"/>
      <c r="DI111" s="106"/>
      <c r="DJ111" s="106"/>
      <c r="DK111" s="106"/>
      <c r="DM111" s="26"/>
      <c r="DN111" s="26"/>
      <c r="DO111" s="26"/>
    </row>
    <row r="112" spans="1:120" ht="16.5" customHeight="1" x14ac:dyDescent="0.25">
      <c r="C112" s="110"/>
      <c r="D112" s="111" t="s">
        <v>340</v>
      </c>
      <c r="E112" s="104">
        <v>111</v>
      </c>
      <c r="F112" s="112"/>
      <c r="G112" s="113">
        <f>SUMIF($E$4:$E$107,"111",$G$4:$G$107)</f>
        <v>2335604763</v>
      </c>
      <c r="H112" s="114">
        <f>SUMIF($E$4:$E$108,"111",$H$4:$H$108)</f>
        <v>0</v>
      </c>
      <c r="I112" s="114">
        <f>SUMIF($E$4:$E$108,"111",$I$4:$I$108)</f>
        <v>0</v>
      </c>
      <c r="J112" s="113">
        <f>SUMIF($E$4:$E$107,"111",$J$4:$J$107)</f>
        <v>100000000</v>
      </c>
      <c r="K112" s="113">
        <f>SUMIF($E$4:$E$107,"111",$K$4:$K$107)</f>
        <v>665649946</v>
      </c>
      <c r="L112" s="112">
        <f>SUMIF($E$4:$E$108,"111",$L$4:$L$108)</f>
        <v>0</v>
      </c>
      <c r="M112" s="112">
        <f>SUMIF($E$4:$E$107,"111",$M$4:$M$107)</f>
        <v>0</v>
      </c>
      <c r="N112" s="112">
        <f>SUMIF($E$4:$E$107,"111",$N$4:$N$107)</f>
        <v>12004716</v>
      </c>
      <c r="O112" s="112">
        <f>SUMIF($E$4:$E$107,"111",$O$4:$O$107)</f>
        <v>6840985</v>
      </c>
      <c r="P112" s="112">
        <f>SUMIF($E$4:$E$107,"111",$P$4:$P$107)</f>
        <v>30665828</v>
      </c>
      <c r="Q112" s="112">
        <f>SUMIF($E$4:$E$107,"111",$Q$4:$Q$107)</f>
        <v>0</v>
      </c>
      <c r="R112" s="112">
        <f>SUMIF($E$4:$E$107,"111",$R$4:$R$107)</f>
        <v>0</v>
      </c>
      <c r="S112" s="112">
        <f>SUMIF($E$4:$E$107,"111",$S$4:$S$107)</f>
        <v>0</v>
      </c>
      <c r="T112" s="112">
        <f>SUMIF($E$4:$E$107,"111",$T$4:$T$107)</f>
        <v>100000000</v>
      </c>
      <c r="U112" s="112">
        <f>SUMIF($E$4:$E$107,"111",$U$4:$U$107)</f>
        <v>0</v>
      </c>
      <c r="V112" s="112">
        <f>SUMIF($E$4:$E$107,"111",$V$4:$V$107)</f>
        <v>200000000</v>
      </c>
      <c r="W112" s="112">
        <f>SUMIF($E$4:$E$107,"111",$W$4:$W$107)</f>
        <v>0</v>
      </c>
      <c r="X112" s="112"/>
      <c r="Y112" s="112">
        <f>SUMIF($E$4:$E$107,"111",$Y$4:$Y$107)</f>
        <v>0</v>
      </c>
      <c r="Z112" s="112">
        <f>SUMIF($E$4:$E$107,"111",$Z$4:$Z$107)</f>
        <v>0</v>
      </c>
      <c r="AA112" s="112">
        <f>SUMIF($E$4:$E$107,"111",$AA$4:$AA$107)</f>
        <v>1220443288</v>
      </c>
      <c r="AB112" s="115">
        <f t="shared" ref="AB112:AB121" si="116">+AC112/G112</f>
        <v>0.19614065155937516</v>
      </c>
      <c r="AC112" s="25">
        <f t="shared" ref="AC112:AC118" si="117">SUM(AD112:AW112)</f>
        <v>458107040</v>
      </c>
      <c r="AD112" s="113">
        <f>SUMIF($E$4:$E$107,"111",$AD$4:$AD$107)</f>
        <v>0</v>
      </c>
      <c r="AE112" s="113">
        <f>SUMIF($E$4:$E$107,"111",$AE$4:$AE$107)</f>
        <v>0</v>
      </c>
      <c r="AF112" s="113">
        <f>SUMIF($E$4:$E$107,"111",$AF$4:$AF$107)</f>
        <v>91492631</v>
      </c>
      <c r="AG112" s="113">
        <f>SUMIF($E$4:$E$107,"111",$AG$4:$AG$107)</f>
        <v>0</v>
      </c>
      <c r="AH112" s="113">
        <f>SUMIF($E$4:$E$107,"111",$AH$4:$AH$107)</f>
        <v>0</v>
      </c>
      <c r="AI112" s="113">
        <f>SUMIF($E$4:$E$107,"111",$AI$4:$AI$107)</f>
        <v>0</v>
      </c>
      <c r="AJ112" s="113">
        <f>SUMIF($E$4:$E$107,"111",$AJ$4:$AJ$107)</f>
        <v>0</v>
      </c>
      <c r="AK112" s="113">
        <f>SUMIF($E$4:$E$107,"111",$AK$4:$AK$107)</f>
        <v>0</v>
      </c>
      <c r="AL112" s="113">
        <f>SUMIF($E$4:$E$107,"111",$AL$4:$AL$107)</f>
        <v>0</v>
      </c>
      <c r="AM112" s="113">
        <f>SUMIF($E$4:$E$107,"111",$AM$4:$AM$107)</f>
        <v>0</v>
      </c>
      <c r="AN112" s="113">
        <f>SUMIF($E$4:$E$107,"111",$AN$4:$AN$107)</f>
        <v>0</v>
      </c>
      <c r="AO112" s="113">
        <f>SUMIF($E$4:$E$107,"111",$AO$4:$AO$107)</f>
        <v>0</v>
      </c>
      <c r="AP112" s="113">
        <f>SUMIF($E$4:$E$107,"111",$AP$4:$AP$107)</f>
        <v>34068037</v>
      </c>
      <c r="AQ112" s="113">
        <f>SUMIF($E$4:$E$107,"111",$AQ$4:$AQ$107)</f>
        <v>0</v>
      </c>
      <c r="AR112" s="113">
        <f>SUMIF($E$4:$E$107,"111",$AR$4:$AR$107)</f>
        <v>100000000</v>
      </c>
      <c r="AS112" s="113">
        <f>SUMIF($E$4:$E$107,"111",$AS$4:$AS$107)</f>
        <v>0</v>
      </c>
      <c r="AT112" s="113">
        <f>SUMIF($E$4:$E$107,"111",$AT$4:$AT$107)</f>
        <v>0</v>
      </c>
      <c r="AU112" s="113">
        <f>SUMIF($E$4:$E$107,"111",$AU$4:$AU$107)</f>
        <v>0</v>
      </c>
      <c r="AV112" s="113">
        <f>SUMIF($E$4:$E$107,"111",$AV$4:$AV$107)</f>
        <v>0</v>
      </c>
      <c r="AW112" s="113">
        <f>SUMIF($E$4:$E$107,"111",$AW$4:$AW$107)</f>
        <v>232546372</v>
      </c>
      <c r="AX112" s="98">
        <f t="shared" ref="AX112:AX121" si="118">1-AB112</f>
        <v>0.8038593484406249</v>
      </c>
      <c r="AY112" s="25">
        <f t="shared" ref="AY112:AY118" si="119">SUM(AZ112:BS112)</f>
        <v>1877497723</v>
      </c>
      <c r="AZ112" s="116">
        <f>SUMIF($E$4:$E$107,"111",$AZ$4:$AZ$107)</f>
        <v>0</v>
      </c>
      <c r="BA112" s="116">
        <f>SUMIF($E$4:$E$107,"111",$BA$4:$BA$107)</f>
        <v>0</v>
      </c>
      <c r="BB112" s="116">
        <f>SUMIF($E$4:$E$107,"111",$BB$4:$BB$107)</f>
        <v>8507369</v>
      </c>
      <c r="BC112" s="116">
        <f>SUMIF($E$4:$E$107,"111",$BC$4:$BC$107)</f>
        <v>665649946</v>
      </c>
      <c r="BD112" s="116">
        <f>SUMIF($E$4:$E$107,"111",$BD$4:$BD$107)</f>
        <v>0</v>
      </c>
      <c r="BE112" s="116">
        <f>SUMIF($E$4:$E$107,"111",$BE$4:$BE$107)</f>
        <v>0</v>
      </c>
      <c r="BF112" s="116">
        <f>SUMIF($E$4:$E$107,"111",$BF$4:$BF$107)</f>
        <v>12004716</v>
      </c>
      <c r="BG112" s="116">
        <f>SUMIF($E$4:$E$107,"111",$BG$4:$BG$107)</f>
        <v>6840985</v>
      </c>
      <c r="BH112" s="116">
        <f>SUMIF($E$4:$E$107,"111",$BH$4:$BH$107)</f>
        <v>30665828</v>
      </c>
      <c r="BI112" s="116">
        <f>SUMIF($E$4:$E$107,"111",$BI$4:$BI$107)</f>
        <v>0</v>
      </c>
      <c r="BJ112" s="116">
        <f>SUMIF($E$4:$E$107,"111",$BJ$4:$BJ$107)</f>
        <v>0</v>
      </c>
      <c r="BK112" s="116">
        <f>SUMIF($E$4:$E$107,"111",$BK$4:$BK$107)</f>
        <v>0</v>
      </c>
      <c r="BL112" s="116">
        <f>SUMIF($E$4:$E$107,"111",$BL$4:$BL$107)</f>
        <v>65931963</v>
      </c>
      <c r="BM112" s="116">
        <f>SUMIF($E$4:$E$107,"111",$BM$4:$BM$107)</f>
        <v>0</v>
      </c>
      <c r="BN112" s="116">
        <f>SUMIF($E$4:$E$107,"111",$BN$4:$BN$107)</f>
        <v>100000000</v>
      </c>
      <c r="BO112" s="116">
        <f>SUMIF($E$4:$E$107,"111",$BO$4:$BO$107)</f>
        <v>0</v>
      </c>
      <c r="BP112" s="116"/>
      <c r="BQ112" s="116">
        <f>SUMIF($E$4:$E$107,"111",$BQ$4:$BQ$107)</f>
        <v>0</v>
      </c>
      <c r="BR112" s="116">
        <f>SUMIF($E$4:$E$107,"111",$BR$4:$BR$107)</f>
        <v>0</v>
      </c>
      <c r="BS112" s="117">
        <f>SUMIF($E$4:$E$107,"111",$BS$4:$BS$107)</f>
        <v>987896916</v>
      </c>
      <c r="BT112" s="118">
        <f t="shared" ref="BT112:BT121" si="120">+BU112/G112</f>
        <v>9.6299703855330765E-2</v>
      </c>
      <c r="BU112" s="33">
        <f t="shared" ref="BU112:BU118" si="121">SUM(BV112:CO112)</f>
        <v>224918047</v>
      </c>
      <c r="BV112" s="113">
        <f>SUMIF($E$4:$E$107,"111",$BV$4:$BV$107)</f>
        <v>0</v>
      </c>
      <c r="BW112" s="113">
        <f>SUMIF($E$4:$E$107,"111",$BW$4:$BW$107)</f>
        <v>0</v>
      </c>
      <c r="BX112" s="113">
        <f>SUMIF($E$4:$E$107,"111",$BX$4:$BX$107)</f>
        <v>91491810</v>
      </c>
      <c r="BY112" s="113">
        <f>SUMIF($E$4:$E$107,"111",$BY$4:$BY$107)</f>
        <v>0</v>
      </c>
      <c r="BZ112" s="113">
        <f>SUMIF($E$4:$E$107,"111",$BZ$4:$BZ$107)</f>
        <v>0</v>
      </c>
      <c r="CA112" s="113">
        <f>SUMIF($E$4:$E$107,"111",$CA$4:$CA$107)</f>
        <v>0</v>
      </c>
      <c r="CB112" s="113">
        <f t="shared" ref="CB112:CB118" si="122">SUMIF($E$4:$E$107,"111",$CB$4:$CB$107)</f>
        <v>0</v>
      </c>
      <c r="CC112" s="113"/>
      <c r="CD112" s="113">
        <f>SUMIF($E$4:$E$107,"111",$CD$4:$CD$107)</f>
        <v>0</v>
      </c>
      <c r="CE112" s="113">
        <f>SUMIF($E$4:$E$107,"111",$CE$4:$CE$107)</f>
        <v>0</v>
      </c>
      <c r="CF112" s="113">
        <f>SUMIF($E$4:$E$107,"111",$CF$4:$CF$107)</f>
        <v>0</v>
      </c>
      <c r="CG112" s="113">
        <f>SUMIF($E$4:$E$107,"111",$CG$4:$CG$107)</f>
        <v>0</v>
      </c>
      <c r="CH112" s="113">
        <f>SUMIF($E$4:$E$107,"111",$CH$4:$CH$107)</f>
        <v>29998237</v>
      </c>
      <c r="CI112" s="113">
        <f>SUMIF($E$4:$E$107,"111",$CI$4:$CI$107)</f>
        <v>0</v>
      </c>
      <c r="CJ112" s="113">
        <f>SUMIF($E$4:$E$107,"111",$CJ$4:$CJ$107)</f>
        <v>100000000</v>
      </c>
      <c r="CK112" s="113">
        <f>SUMIF($E$4:$E$107,"111",$CK$4:$CK$107)</f>
        <v>0</v>
      </c>
      <c r="CL112" s="113">
        <f>SUMIF($E$4:$E$107,"111",$CL$4:$CL$107)</f>
        <v>0</v>
      </c>
      <c r="CM112" s="113">
        <f>SUMIF($E$4:$E$107,"111",$CM$4:$CM$107)</f>
        <v>0</v>
      </c>
      <c r="CN112" s="113">
        <f>SUMIF($E$4:$E$107,"111",$CN$4:$CN$107)</f>
        <v>0</v>
      </c>
      <c r="CO112" s="119">
        <f>SUMIF($E$4:$E$107,"111",$CO$4:$CO$107)</f>
        <v>3428000</v>
      </c>
      <c r="CP112" s="23">
        <f t="shared" ref="CP112:CP121" si="123">1-BT112</f>
        <v>0.90370029614466918</v>
      </c>
      <c r="CQ112" s="25">
        <f t="shared" ref="CQ112:CQ118" si="124">SUM(CR112:DK112)</f>
        <v>2110686716</v>
      </c>
      <c r="CR112" s="116">
        <f>SUMIF($E$4:$E$107,"111",$CR$4:$CR$107)</f>
        <v>0</v>
      </c>
      <c r="CS112" s="116">
        <f>SUMIF($E$4:$E$107,"111",$CS$4:$CS$107)</f>
        <v>0</v>
      </c>
      <c r="CT112" s="116">
        <f>SUMIF($E$4:$E$107,"111",$CT$4:$CT$107)</f>
        <v>8508190</v>
      </c>
      <c r="CU112" s="116">
        <f>SUMIF($E$4:$E$107,"111",$CU$4:$CU$107)</f>
        <v>665649946</v>
      </c>
      <c r="CV112" s="116">
        <f>SUMIF($E$4:$E$107,"111",$CV$4:$CV$107)</f>
        <v>0</v>
      </c>
      <c r="CW112" s="116">
        <f>SUMIF($E$4:$E$107,"111",$CW$4:$CW$107)</f>
        <v>0</v>
      </c>
      <c r="CX112" s="116">
        <f>SUMIF($E$4:$E$107,"111",$CX$4:$CX$107)</f>
        <v>12004716</v>
      </c>
      <c r="CY112" s="116">
        <f>SUMIF($E$4:$E$107,"111",$CY$4:$CY$107)</f>
        <v>6840985</v>
      </c>
      <c r="CZ112" s="116">
        <f>SUMIF($E$4:$E$107,"111",$CZ$4:$CZ$107)</f>
        <v>30665828</v>
      </c>
      <c r="DA112" s="120">
        <f>SUMIF($E$4:$E$107,"111",$DA$4:$DA$107)</f>
        <v>0</v>
      </c>
      <c r="DB112" s="120">
        <f>SUMIF($E$4:$E$107,"111",$DB$4:$DB$107)</f>
        <v>0</v>
      </c>
      <c r="DC112" s="120">
        <f>SUMIF($E$4:$E$107,"111",$DC$4:$DC$107)</f>
        <v>0</v>
      </c>
      <c r="DD112" s="120">
        <f>SUMIF($E$4:$E$107,"111",$DD$4:$DD$107)</f>
        <v>70001763</v>
      </c>
      <c r="DE112" s="120">
        <f>SUMIF($E$4:$E$107,"111",$DE$4:$DE$107)</f>
        <v>0</v>
      </c>
      <c r="DF112" s="120">
        <f>SUMIF($E$4:$E$107,"111",$DF$4:$DF$107)</f>
        <v>100000000</v>
      </c>
      <c r="DG112" s="120">
        <f>SUMIF($E$4:$E$107,"111",$DG$4:$DG$107)</f>
        <v>0</v>
      </c>
      <c r="DH112" s="120">
        <f>SUMIF($E$4:$E$107,"111",$DH$4:$DH$107)</f>
        <v>0</v>
      </c>
      <c r="DI112" s="120">
        <f>SUMIF($E$4:$E$107,"111",$DI$4:$DI$107)</f>
        <v>0</v>
      </c>
      <c r="DJ112" s="120">
        <f>SUMIF($E$4:$E$107,"111",$DJ$4:$DJ$107)</f>
        <v>0</v>
      </c>
      <c r="DK112" s="120">
        <f>SUMIF($E$4:$E$107,"111",$DK$4:$DK$107)</f>
        <v>1217015288</v>
      </c>
      <c r="DM112" s="26">
        <f t="shared" ref="DM112:DM121" si="125">+G112</f>
        <v>2335604763</v>
      </c>
      <c r="DN112" s="26">
        <f t="shared" ref="DN112:DN121" si="126">+AC112+AY112</f>
        <v>2335604763</v>
      </c>
      <c r="DO112" s="26">
        <f t="shared" ref="DO112:DO121" si="127">+BU112+CQ112</f>
        <v>2335604763</v>
      </c>
    </row>
    <row r="113" spans="3:119" ht="18" customHeight="1" x14ac:dyDescent="0.25">
      <c r="C113" s="121"/>
      <c r="D113" s="111" t="s">
        <v>341</v>
      </c>
      <c r="E113" s="104">
        <v>211</v>
      </c>
      <c r="F113" s="112"/>
      <c r="G113" s="113">
        <f>SUMIF($E$4:$E$107,"211",$G$4:$G$107)</f>
        <v>3153670729</v>
      </c>
      <c r="H113" s="114">
        <f>SUMIF($E$4:$E$108,"211",$H$4:$H$108)</f>
        <v>0</v>
      </c>
      <c r="I113" s="114">
        <f>SUMIF($E$4:$E$108,"211",$I$4:$I$108)</f>
        <v>112000000</v>
      </c>
      <c r="J113" s="113">
        <f>SUMIF($E$4:$E$107,"211",$J$4:$J$107)</f>
        <v>1050000000</v>
      </c>
      <c r="K113" s="113">
        <f>SUMIF($E$4:$E$107,"211",$K$4:$K$107)</f>
        <v>815752314</v>
      </c>
      <c r="L113" s="112">
        <f>SUMIF($E$4:$E$107,"211",$L$4:$L$107)</f>
        <v>80883013</v>
      </c>
      <c r="M113" s="112">
        <f>SUMIF($E$4:$E$107,"211",$M$4:$M$107)</f>
        <v>210796645</v>
      </c>
      <c r="N113" s="112">
        <f>SUMIF($E$4:$E$107,"211",$N$4:$N$107)</f>
        <v>0</v>
      </c>
      <c r="O113" s="112">
        <f>SUMIF($E$4:$E$107,"211",$O$4:$O$107)</f>
        <v>0</v>
      </c>
      <c r="P113" s="112">
        <f>SUMIF($E$4:$E$107,"211",$P$4:$P$107)</f>
        <v>0</v>
      </c>
      <c r="Q113" s="112">
        <f>SUMIF($E$4:$E$107,"211",$Q$4:$Q$107)</f>
        <v>1940856</v>
      </c>
      <c r="R113" s="112">
        <f>SUMIF($E$4:$E$107,"211",$R$4:$R$107)</f>
        <v>135153822</v>
      </c>
      <c r="S113" s="112">
        <f>SUMIF($E$4:$E$107,"211",$S$4:$S$107)</f>
        <v>0</v>
      </c>
      <c r="T113" s="112">
        <f>SUMIF($E$4:$E$107,"211",$T$4:$T$107)</f>
        <v>200000000</v>
      </c>
      <c r="U113" s="112">
        <f>SUMIF($E$4:$E$107,"211",$U$4:$U$107)</f>
        <v>0</v>
      </c>
      <c r="V113" s="112">
        <f>SUMIF($E$4:$E$107,"211",$V$4:$V$107)</f>
        <v>310081606</v>
      </c>
      <c r="W113" s="112">
        <f>SUMIF($E$4:$E$107,"211",$W$4:$W$107)</f>
        <v>0</v>
      </c>
      <c r="X113" s="112"/>
      <c r="Y113" s="112">
        <f>SUMIF($E$4:$E$107,"211",$Y$4:$Y$107)</f>
        <v>0</v>
      </c>
      <c r="Z113" s="112">
        <f>SUMIF($E$4:$E$107,"211",$Z$4:$Z$107)</f>
        <v>0</v>
      </c>
      <c r="AA113" s="112">
        <f>SUMIF($E$4:$E$107,"211",$AA$4:$AA$107)</f>
        <v>237062473</v>
      </c>
      <c r="AB113" s="115">
        <f t="shared" si="116"/>
        <v>0.44891839118820065</v>
      </c>
      <c r="AC113" s="25">
        <f t="shared" si="117"/>
        <v>1415740790</v>
      </c>
      <c r="AD113" s="113">
        <f>SUMIF($E$4:$E$107,"211",$AD$4:$AD$107)</f>
        <v>0</v>
      </c>
      <c r="AE113" s="113">
        <f>SUMIF($E$4:$E$107,"211",$AE$4:$AE$107)</f>
        <v>112000000</v>
      </c>
      <c r="AF113" s="113">
        <f>SUMIF($E$4:$E$107,"211",$AF$4:$AF$107)</f>
        <v>582552279</v>
      </c>
      <c r="AG113" s="113">
        <f>SUMIF($E$4:$E$107,"211",$AG$4:$AG$107)</f>
        <v>567700470</v>
      </c>
      <c r="AH113" s="113">
        <f>SUMIF($E$4:$E$107,"211",$AH$4:$AH$107)</f>
        <v>0</v>
      </c>
      <c r="AI113" s="113">
        <f>SUMIF($E$4:$E$107,"211",$AI$4:$AI$107)</f>
        <v>11416500</v>
      </c>
      <c r="AJ113" s="113">
        <f>SUMIF($E$4:$E$107,"211",$AJ$4:$AJ$107)</f>
        <v>0</v>
      </c>
      <c r="AK113" s="113">
        <f>SUMIF($E$4:$E$107,"211",$AK$4:$AK$107)</f>
        <v>0</v>
      </c>
      <c r="AL113" s="113">
        <f>SUMIF($E$4:$E$107,"211",$AL$4:$AL$107)</f>
        <v>0</v>
      </c>
      <c r="AM113" s="113">
        <f>SUMIF($E$4:$E$107,"211",$AM$4:$AM$107)</f>
        <v>0</v>
      </c>
      <c r="AN113" s="113">
        <f>SUMIF($E$4:$E$107,"211",$AN$4:$AN$107)</f>
        <v>0</v>
      </c>
      <c r="AO113" s="113">
        <f>SUMIF($E$4:$E$107,"211",$AO$4:$AO$107)</f>
        <v>0</v>
      </c>
      <c r="AP113" s="113">
        <f>SUMIF($E$4:$E$107,"211",$AP$4:$AP$107)</f>
        <v>49455530</v>
      </c>
      <c r="AQ113" s="113">
        <f>SUMIF($E$4:$E$107,"211",$AQ$4:$AQ$107)</f>
        <v>0</v>
      </c>
      <c r="AR113" s="113">
        <f>SUMIF($E$4:$E$107,"211",$AR$4:$AR$107)</f>
        <v>51334875</v>
      </c>
      <c r="AS113" s="113">
        <f>SUMIF($E$4:$E$107,"211",$AS$4:$AS$107)</f>
        <v>0</v>
      </c>
      <c r="AT113" s="113">
        <f>SUMIF($E$4:$E$107,"211",$AT$4:$AT$107)</f>
        <v>0</v>
      </c>
      <c r="AU113" s="113">
        <f>SUMIF($E$4:$E$107,"211",$AU$4:$AU$107)</f>
        <v>0</v>
      </c>
      <c r="AV113" s="113">
        <f>SUMIF($E$4:$E$107,"211",$AV$4:$AV$107)</f>
        <v>0</v>
      </c>
      <c r="AW113" s="113">
        <f>SUMIF($E$4:$E$107,"211",$AW$4:$AW$107)</f>
        <v>41281136</v>
      </c>
      <c r="AX113" s="98">
        <f t="shared" si="118"/>
        <v>0.55108160881179935</v>
      </c>
      <c r="AY113" s="25">
        <f t="shared" si="119"/>
        <v>1737929939</v>
      </c>
      <c r="AZ113" s="116">
        <f>SUMIF($E$4:$E$107,"211",$AZ$4:$AZ$107)</f>
        <v>0</v>
      </c>
      <c r="BA113" s="116">
        <f>SUMIF($E$4:$E$107,"211",$BA$4:$BA$107)</f>
        <v>0</v>
      </c>
      <c r="BB113" s="116">
        <f>SUMIF($E$4:$E$107,"211",$BB$4:$BB$107)</f>
        <v>467447721</v>
      </c>
      <c r="BC113" s="116">
        <f>SUMIF($E$4:$E$107,"211",$BC$4:$BC$107)</f>
        <v>248051844</v>
      </c>
      <c r="BD113" s="116">
        <f>SUMIF($E$4:$E$107,"211",$BD$4:$BD$107)</f>
        <v>80883013</v>
      </c>
      <c r="BE113" s="116">
        <f>SUMIF($E$4:$E$107,"211",$BE$4:$BE$107)</f>
        <v>199380145</v>
      </c>
      <c r="BF113" s="116">
        <f>SUMIF($E$4:$E$107,"211",$BF$4:$BF$107)</f>
        <v>0</v>
      </c>
      <c r="BG113" s="116">
        <f>SUMIF($E$4:$E$107,"211",$BG$4:$BG$107)</f>
        <v>0</v>
      </c>
      <c r="BH113" s="116">
        <f>SUMIF($E$4:$E$107,"211",$BH$4:$BH$107)</f>
        <v>0</v>
      </c>
      <c r="BI113" s="116">
        <f>SUMIF($E$4:$E$107,"211",$BI$4:$BI$107)</f>
        <v>1940856</v>
      </c>
      <c r="BJ113" s="116">
        <f>SUMIF($E$4:$E$107,"211",$BJ$4:$BJ$107)</f>
        <v>135153822</v>
      </c>
      <c r="BK113" s="116">
        <f>SUMIF($E$4:$E$107,"211",$BK$4:$BK$107)</f>
        <v>0</v>
      </c>
      <c r="BL113" s="116">
        <f>SUMIF($E$4:$E$107,"211",$BL$4:$BL$107)</f>
        <v>150544470</v>
      </c>
      <c r="BM113" s="116">
        <f>SUMIF($E$4:$E$107,"211",$BM$4:$BM$107)</f>
        <v>0</v>
      </c>
      <c r="BN113" s="116">
        <f>SUMIF($E$4:$E$107,"211",$BN$4:$BN$107)</f>
        <v>258746731</v>
      </c>
      <c r="BO113" s="116">
        <f>SUMIF($E$4:$E$107,"211",$BO$4:$BO$107)</f>
        <v>0</v>
      </c>
      <c r="BP113" s="116"/>
      <c r="BQ113" s="116">
        <f>SUMIF($E$4:$E$107,"211",$BQ$4:$BQ$107)</f>
        <v>0</v>
      </c>
      <c r="BR113" s="116">
        <f>SUMIF($E$4:$E$107,"211",$BR$4:$BR$107)</f>
        <v>0</v>
      </c>
      <c r="BS113" s="117">
        <f>SUMIF($E$4:$E$107,"211",$BS$4:$BS$107)</f>
        <v>195781337</v>
      </c>
      <c r="BT113" s="118">
        <f t="shared" si="120"/>
        <v>0.39307899223616127</v>
      </c>
      <c r="BU113" s="33">
        <f t="shared" si="121"/>
        <v>1239641712</v>
      </c>
      <c r="BV113" s="113">
        <f>SUMIF($E$4:$E$107,"211",$BV$4:$BV$107)</f>
        <v>0</v>
      </c>
      <c r="BW113" s="113">
        <f>SUMIF($E$4:$E$107,"211",$BW$4:$BW$107)</f>
        <v>110832974</v>
      </c>
      <c r="BX113" s="113">
        <f>SUMIF($E$4:$E$107,"211",$BX$4:$BX$107)</f>
        <v>450525587</v>
      </c>
      <c r="BY113" s="113">
        <f>SUMIF($E$4:$E$107,"211",$BY$4:$BY$107)</f>
        <v>567500048</v>
      </c>
      <c r="BZ113" s="113">
        <f>SUMIF($E$4:$E$107,"211",$BZ$4:$BZ$107)</f>
        <v>0</v>
      </c>
      <c r="CA113" s="113">
        <f>SUMIF($E$4:$E$107,"211",$CA$4:$CA$107)</f>
        <v>0</v>
      </c>
      <c r="CB113" s="113">
        <f t="shared" si="122"/>
        <v>0</v>
      </c>
      <c r="CC113" s="113"/>
      <c r="CD113" s="113">
        <f>SUMIF($E$4:$E$107,"211",$CD$4:$CD$107)</f>
        <v>0</v>
      </c>
      <c r="CE113" s="113">
        <f>SUMIF($E$4:$E$107,"211",$CE$4:$CE$107)</f>
        <v>0</v>
      </c>
      <c r="CF113" s="113">
        <f>SUMIF($E$4:$E$107,"211",$CF$4:$CF$107)</f>
        <v>0</v>
      </c>
      <c r="CG113" s="113">
        <f>SUMIF($E$4:$E$107,"211",$CG$4:$CG$107)</f>
        <v>0</v>
      </c>
      <c r="CH113" s="113">
        <f>SUMIF($E$4:$E$107,"211",$CH$4:$CH$107)</f>
        <v>49455530</v>
      </c>
      <c r="CI113" s="113">
        <f>SUMIF($E$4:$E$107,"211",$CI$4:$CI$107)</f>
        <v>0</v>
      </c>
      <c r="CJ113" s="113">
        <f>SUMIF($E$4:$E$107,"211",$CJ$4:$CJ$107)</f>
        <v>37162473</v>
      </c>
      <c r="CK113" s="113">
        <f>SUMIF($E$4:$E$107,"211",$CK$4:$CK$107)</f>
        <v>0</v>
      </c>
      <c r="CL113" s="113">
        <f>SUMIF($E$4:$E$107,"211",$CL$4:$CL$107)</f>
        <v>0</v>
      </c>
      <c r="CM113" s="113">
        <f>SUMIF($E$4:$E$107,"211",$CM$4:$CM$107)</f>
        <v>0</v>
      </c>
      <c r="CN113" s="113">
        <f>SUMIF($E$4:$E$107,"211",$CN$4:$CN$107)</f>
        <v>0</v>
      </c>
      <c r="CO113" s="119">
        <f>SUMIF($E$4:$E$107,"211",$CO$4:$CO$107)</f>
        <v>24165100</v>
      </c>
      <c r="CP113" s="23">
        <f t="shared" si="123"/>
        <v>0.60692100776383873</v>
      </c>
      <c r="CQ113" s="25">
        <f t="shared" ca="1" si="124"/>
        <v>1914029017</v>
      </c>
      <c r="CR113" s="116">
        <f ca="1">SUMIF($E$4:$E$108,"211",$CR$4:$CR$107)</f>
        <v>0</v>
      </c>
      <c r="CS113" s="116">
        <f>SUMIF($E$4:$E$107,"211",$CS$4:$CS$107)</f>
        <v>1167026</v>
      </c>
      <c r="CT113" s="116">
        <f>SUMIF($E$4:$E$107,"211",$CT$4:$CT$107)</f>
        <v>599474413</v>
      </c>
      <c r="CU113" s="116">
        <f>SUMIF($E$4:$E$107,"211",$CU$4:$CU$107)</f>
        <v>248252266</v>
      </c>
      <c r="CV113" s="116">
        <f>SUMIF($E$4:$E$107,"211",$CV$4:$CV$107)</f>
        <v>80883013</v>
      </c>
      <c r="CW113" s="116">
        <f>SUMIF($E$4:$E$107,"211",$CW$4:$CW$107)</f>
        <v>210796645</v>
      </c>
      <c r="CX113" s="116">
        <f>SUMIF($E$4:$E$107,"211",$CX$4:$CX$107)</f>
        <v>0</v>
      </c>
      <c r="CY113" s="116">
        <f>SUMIF($E$4:$E$107,"211",$CY$4:$CY$107)</f>
        <v>0</v>
      </c>
      <c r="CZ113" s="120">
        <f>SUMIF($E$4:$E$107,"211",$CZ$4:$CZ$107)</f>
        <v>0</v>
      </c>
      <c r="DA113" s="120">
        <f>SUMIF($E$4:$E$107,"211",$DA$4:$DA$107)</f>
        <v>1940856</v>
      </c>
      <c r="DB113" s="120">
        <f>SUMIF($E$4:$E$107,"211",$DB$4:$DB$107)</f>
        <v>135153822</v>
      </c>
      <c r="DC113" s="120">
        <f>SUMIF($E$4:$E$107,"211",$DC$4:$DC$107)</f>
        <v>0</v>
      </c>
      <c r="DD113" s="120">
        <f>SUMIF($E$4:$E$107,"211",$DD$4:$DD$107)</f>
        <v>150544470</v>
      </c>
      <c r="DE113" s="120">
        <f>SUMIF($E$4:$E$107,"211",$DE$4:$DE$107)</f>
        <v>0</v>
      </c>
      <c r="DF113" s="120">
        <f>SUMIF($E$4:$E$107,"211",$DF$4:$DF$107)</f>
        <v>272919133</v>
      </c>
      <c r="DG113" s="120">
        <f>SUMIF($E$4:$E$107,"211",$DG$4:$DG$107)</f>
        <v>0</v>
      </c>
      <c r="DH113" s="120">
        <f>SUMIF($E$4:$E$107,"211",$DH$4:$DH$107)</f>
        <v>0</v>
      </c>
      <c r="DI113" s="120">
        <f>SUMIF($E$4:$E$107,"211",$DI$4:$DI$107)</f>
        <v>0</v>
      </c>
      <c r="DJ113" s="120">
        <f>SUMIF($E$4:$E$107,"211",$DJ$4:$DJ$107)</f>
        <v>0</v>
      </c>
      <c r="DK113" s="120">
        <f>SUMIF($E$4:$E$107,"211",$DK$4:$DK$107)</f>
        <v>212897373</v>
      </c>
      <c r="DM113" s="26">
        <f t="shared" si="125"/>
        <v>3153670729</v>
      </c>
      <c r="DN113" s="26">
        <f t="shared" si="126"/>
        <v>3153670729</v>
      </c>
      <c r="DO113" s="26">
        <f t="shared" ca="1" si="127"/>
        <v>3153670729</v>
      </c>
    </row>
    <row r="114" spans="3:119" ht="16.5" customHeight="1" x14ac:dyDescent="0.25">
      <c r="C114" s="121"/>
      <c r="D114" s="111" t="s">
        <v>342</v>
      </c>
      <c r="E114" s="104">
        <v>310</v>
      </c>
      <c r="F114" s="112"/>
      <c r="G114" s="113">
        <f>SUMIF($E$4:$E$107,"310",$G$4:$G$108)</f>
        <v>814030623</v>
      </c>
      <c r="H114" s="114">
        <f>SUMIF($E$4:$E$107,"310",$H$4:$H$107)</f>
        <v>0</v>
      </c>
      <c r="I114" s="114">
        <f>SUMIF($E$4:$E$107,"310",$I$4:$I$107)</f>
        <v>330000000</v>
      </c>
      <c r="J114" s="113">
        <f>SUMIF($E$4:$E$107,"310",$J$4:$J$107)</f>
        <v>0</v>
      </c>
      <c r="K114" s="113">
        <f>SUMIF($E$4:$E$107,"310",$K$4:$K$107)</f>
        <v>209530623</v>
      </c>
      <c r="L114" s="112">
        <f>SUMIF($E$4:$E$107,"310",$L$4:$L$107)</f>
        <v>0</v>
      </c>
      <c r="M114" s="112">
        <f>SUMIF($E$4:$E$107,"310",$M$4:$M$107)</f>
        <v>0</v>
      </c>
      <c r="N114" s="112">
        <f>SUMIF($E$4:$E$107,"310",$N$4:$N$107)</f>
        <v>0</v>
      </c>
      <c r="O114" s="112">
        <f>SUMIF($E$4:$E$107,"310",$O$4:$O$107)</f>
        <v>0</v>
      </c>
      <c r="P114" s="112">
        <f>SUMIF($E$4:$E$107,"310",$P$4:$P$107)</f>
        <v>0</v>
      </c>
      <c r="Q114" s="112">
        <f>SUMIF($E$4:$E$107,"310",$Q$4:$Q$107)</f>
        <v>0</v>
      </c>
      <c r="R114" s="112">
        <f>SUMIF($E$4:$E$107,"310",$R$4:$R$107)</f>
        <v>0</v>
      </c>
      <c r="S114" s="112">
        <f>SUMIF($E$4:$E$107,"310",$S$4:$S$107)</f>
        <v>0</v>
      </c>
      <c r="T114" s="112">
        <f>SUMIF($E$4:$E$107,"310",$T$4:$T$107)</f>
        <v>0</v>
      </c>
      <c r="U114" s="112">
        <f>SUMIF($E$4:$E$107,"310",$U$4:$U$107)</f>
        <v>0</v>
      </c>
      <c r="V114" s="112">
        <f>SUMIF($E$4:$E$107,"310",$V$4:$V$107)</f>
        <v>200000000</v>
      </c>
      <c r="W114" s="112">
        <f>SUMIF($E$4:$E$100,"310",$W$4:$W$100)</f>
        <v>0</v>
      </c>
      <c r="X114" s="112"/>
      <c r="Y114" s="112">
        <f>SUMIF($E$4:$E$107,"310",$Y$4:$Y$107)</f>
        <v>0</v>
      </c>
      <c r="Z114" s="112">
        <f>SUMIF($E$4:$E$107,"310",$Z$4:$Z$107)</f>
        <v>0</v>
      </c>
      <c r="AA114" s="112">
        <f>SUMIF($E$4:$E$107,"310",$AA$4:$AA$107)</f>
        <v>74500000</v>
      </c>
      <c r="AB114" s="115">
        <f t="shared" si="116"/>
        <v>0.5519489455373966</v>
      </c>
      <c r="AC114" s="33">
        <f t="shared" si="117"/>
        <v>449303344</v>
      </c>
      <c r="AD114" s="113">
        <f>SUMIF($E$4:$E$107,"310",$AD$4:$AD$107)</f>
        <v>0</v>
      </c>
      <c r="AE114" s="113">
        <f>SUMIF($E$4:$E$107,"310",$AE$4:$AE$107)</f>
        <v>214124131</v>
      </c>
      <c r="AF114" s="113">
        <f>SUMIF($E$4:$E$107,"310",$AF$4:$AF$107)</f>
        <v>0</v>
      </c>
      <c r="AG114" s="113">
        <f>SUMIF($E$4:$E$107,"310",$AG$4:$AG$107)</f>
        <v>90179213</v>
      </c>
      <c r="AH114" s="113">
        <f>SUMIF($E$4:$E$107,"310",$AH$4:$AH$107)</f>
        <v>0</v>
      </c>
      <c r="AI114" s="113">
        <f>SUMIF($E$4:$E$107,"310",$AI$4:$AI$107)</f>
        <v>0</v>
      </c>
      <c r="AJ114" s="113">
        <f>SUMIF($E$4:$E$107,"310",$AJ$4:$AJ$107)</f>
        <v>0</v>
      </c>
      <c r="AK114" s="113">
        <f>SUMIF($E$4:$E$107,"310",$AK$4:$AK$107)</f>
        <v>0</v>
      </c>
      <c r="AL114" s="113">
        <f>SUMIF($E$4:$E$107,"310",$AL$4:$AL$107)</f>
        <v>0</v>
      </c>
      <c r="AM114" s="113">
        <f>SUMIF($E$4:$E$107,"310",$AM$4:$AM$107)</f>
        <v>0</v>
      </c>
      <c r="AN114" s="113">
        <f>SUMIF($E$4:$E$107,"310",$AN$4:$AN$107)</f>
        <v>0</v>
      </c>
      <c r="AO114" s="113">
        <f>SUMIF($E$4:$E$107,"310",$AO$4:$AO$107)</f>
        <v>0</v>
      </c>
      <c r="AP114" s="113">
        <f>SUMIF($E$4:$E$107,"310",$AP$4:$AP$107)</f>
        <v>0</v>
      </c>
      <c r="AQ114" s="113">
        <f>SUMIF($E$4:$E$107,"310",$AQ$4:$AQ$107)</f>
        <v>0</v>
      </c>
      <c r="AR114" s="113">
        <f>SUMIF($E$4:$E$107,"310",$AR$4:$AR$107)</f>
        <v>110000000</v>
      </c>
      <c r="AS114" s="113">
        <f>SUMIF($E$4:$E$107,"310",$AS$4:$AS$107)</f>
        <v>0</v>
      </c>
      <c r="AT114" s="113">
        <f>SUMIF($E$4:$E$107,"310",$AT$4:$AT$107)</f>
        <v>0</v>
      </c>
      <c r="AU114" s="113">
        <f>SUMIF($E$4:$E$107,"310",$AU$4:$AU$107)</f>
        <v>0</v>
      </c>
      <c r="AV114" s="113">
        <f>SUMIF($E$4:$E$107,"310",$AV$4:$AV$107)</f>
        <v>0</v>
      </c>
      <c r="AW114" s="113">
        <f>SUMIF($E$4:$E$107,"310",$AW$4:$AW$107)</f>
        <v>35000000</v>
      </c>
      <c r="AX114" s="98">
        <f t="shared" si="118"/>
        <v>0.4480510544626034</v>
      </c>
      <c r="AY114" s="25">
        <f t="shared" si="119"/>
        <v>364727279</v>
      </c>
      <c r="AZ114" s="116">
        <f>SUMIF($E$4:$E$107,"310",$AZ$4:$AZ$107)</f>
        <v>0</v>
      </c>
      <c r="BA114" s="116">
        <f>SUMIF($E$4:$E$107,"310",$BA$4:$BA$107)</f>
        <v>115875869</v>
      </c>
      <c r="BB114" s="116">
        <f>SUMIF($E$4:$E$107,"310",$BB$4:$BB$107)</f>
        <v>0</v>
      </c>
      <c r="BC114" s="116">
        <f>SUMIF($E$4:$E$107,"310",$BC$4:$BC$107)</f>
        <v>119351410</v>
      </c>
      <c r="BD114" s="116">
        <f>SUMIF($E$4:$E$107,"310",$BD$4:$BD$107)</f>
        <v>0</v>
      </c>
      <c r="BE114" s="116">
        <f>SUMIF($E$4:$E$107,"310",$BE$4:$BE$107)</f>
        <v>0</v>
      </c>
      <c r="BF114" s="116">
        <f>SUMIF($E$4:$E$107,"310",$BF$4:$BF$107)</f>
        <v>0</v>
      </c>
      <c r="BG114" s="116">
        <f>SUMIF($E$4:$E$107,"310",$BG$4:$BG$107)</f>
        <v>0</v>
      </c>
      <c r="BH114" s="116">
        <f>SUMIF($E$4:$E$107,"310",$BH$4:$BH$107)</f>
        <v>0</v>
      </c>
      <c r="BI114" s="116">
        <f>SUMIF($E$4:$E$107,"310",$BI$4:$BI$107)</f>
        <v>0</v>
      </c>
      <c r="BJ114" s="116">
        <f>SUMIF($E$4:$E$107,"310",$BJ$4:$BJ$107)</f>
        <v>0</v>
      </c>
      <c r="BK114" s="116">
        <f>SUMIF($E$4:$E$107,"310",$BK$4:$BK$107)</f>
        <v>0</v>
      </c>
      <c r="BL114" s="116">
        <f>SUMIF($E$4:$E$107,"310",$BL$4:$BL$107)</f>
        <v>0</v>
      </c>
      <c r="BM114" s="116">
        <f>SUMIF($E$4:$E$107,"310",$BM$4:$BM$107)</f>
        <v>0</v>
      </c>
      <c r="BN114" s="116">
        <f>SUMIF($E$4:$E$107,"310",$BN$4:$BN$107)</f>
        <v>90000000</v>
      </c>
      <c r="BO114" s="116">
        <f>SUMIF($E$4:$E$107,"310",$BO$4:$BO$107)</f>
        <v>0</v>
      </c>
      <c r="BP114" s="116">
        <f>SUMIF($E$4:$E$107,"310",$BO$4:$BO$107)</f>
        <v>0</v>
      </c>
      <c r="BQ114" s="116">
        <f>SUMIF($E$4:$E$107,"310",$BQ$4:$BQ$107)</f>
        <v>0</v>
      </c>
      <c r="BR114" s="116">
        <f>SUMIF($E$4:$E$107,"310",$BR$4:$BR$107)</f>
        <v>0</v>
      </c>
      <c r="BS114" s="117">
        <f>SUMIF($E$4:$E$107,"310",$BS$4:$BS$107)</f>
        <v>39500000</v>
      </c>
      <c r="BT114" s="118">
        <f t="shared" si="120"/>
        <v>0.27380199798699711</v>
      </c>
      <c r="BU114" s="33">
        <f t="shared" si="121"/>
        <v>222883211</v>
      </c>
      <c r="BV114" s="113">
        <f>SUMIF($E$4:$E$107,"310",$BV$4:$BV$107)</f>
        <v>0</v>
      </c>
      <c r="BW114" s="113">
        <f>SUMIF($E$4:$E$107,"310",$BW$4:$BW$107)</f>
        <v>61614981</v>
      </c>
      <c r="BX114" s="113">
        <f>SUMIF($E$4:$E$107,"310",$BX$4:$BX$107)</f>
        <v>0</v>
      </c>
      <c r="BY114" s="113">
        <f>SUMIF($E$4:$E$107,"310",$BY$4:$BY$107)</f>
        <v>66938721</v>
      </c>
      <c r="BZ114" s="113">
        <f>SUMIF($E$4:$E$107,"310",$BZ$4:$BZ$107)</f>
        <v>0</v>
      </c>
      <c r="CA114" s="113">
        <f>SUMIF($E$4:$E$107,"310",$CA$4:$CA$107)</f>
        <v>0</v>
      </c>
      <c r="CB114" s="113">
        <f t="shared" si="122"/>
        <v>0</v>
      </c>
      <c r="CC114" s="113"/>
      <c r="CD114" s="113">
        <f>SUMIF($E$4:$E$107,"310",$CD$4:$CD$107)</f>
        <v>0</v>
      </c>
      <c r="CE114" s="113">
        <f>SUMIF($E$4:$E$107,"310",$CE$4:$CE$107)</f>
        <v>0</v>
      </c>
      <c r="CF114" s="113">
        <f>SUMIF($E$4:$E$107,"310",$CF$4:$CF$107)</f>
        <v>0</v>
      </c>
      <c r="CG114" s="113">
        <f>SUMIF($E$4:$E$107,"310",$CG$4:$CG$107)</f>
        <v>0</v>
      </c>
      <c r="CH114" s="113">
        <f>SUMIF($E$4:$E$107,"310",$CH$4:$CH$107)</f>
        <v>0</v>
      </c>
      <c r="CI114" s="113">
        <f>SUMIF($E$4:$E$107,"310",$CI$4:$CI$107)</f>
        <v>0</v>
      </c>
      <c r="CJ114" s="113">
        <f>SUMIF($E$4:$E$107,"310",$CJ$4:$CJ$107)</f>
        <v>91558556</v>
      </c>
      <c r="CK114" s="113">
        <f>SUMIF($E$4:$E$107,"310",$CK$4:$CK$107)</f>
        <v>0</v>
      </c>
      <c r="CL114" s="113">
        <f>SUMIF($E$4:$E$107,"310",$CL$4:$CL$107)</f>
        <v>0</v>
      </c>
      <c r="CM114" s="113">
        <f>SUMIF($E$4:$E$107,"310",$CM$4:$CM$107)</f>
        <v>0</v>
      </c>
      <c r="CN114" s="113">
        <f>SUMIF($E$4:$E$107,"310",$CN$4:$CN$107)</f>
        <v>0</v>
      </c>
      <c r="CO114" s="119">
        <f>SUMIF($E$4:$E$107,"310",$CO$4:$CO$107)</f>
        <v>2770953</v>
      </c>
      <c r="CP114" s="23">
        <f t="shared" si="123"/>
        <v>0.72619800201300289</v>
      </c>
      <c r="CQ114" s="25">
        <f t="shared" si="124"/>
        <v>591147412</v>
      </c>
      <c r="CR114" s="116">
        <f>SUMIF($E$4:$E$107,"310",$CR$4:$CR$107)</f>
        <v>0</v>
      </c>
      <c r="CS114" s="116">
        <f>SUMIF($E$4:$E$107,"310",$CS$4:$CS$107)</f>
        <v>268385019</v>
      </c>
      <c r="CT114" s="116">
        <f>SUMIF($E$4:$E$107,"310",$CT$4:$CT$107)</f>
        <v>0</v>
      </c>
      <c r="CU114" s="116">
        <f>SUMIF($E$4:$E$107,"310",$CU$4:$CU$107)</f>
        <v>142591902</v>
      </c>
      <c r="CV114" s="116">
        <f>SUMIF($E$4:$E$107,"310",$CV$4:$CV$107)</f>
        <v>0</v>
      </c>
      <c r="CW114" s="116">
        <f>SUMIF($E$4:$E$107,"310",$CW$4:$CW$107)</f>
        <v>0</v>
      </c>
      <c r="CX114" s="116">
        <f>SUMIF($E$4:$E$107,"310",$CX$4:$CX$107)</f>
        <v>0</v>
      </c>
      <c r="CY114" s="116">
        <f>SUMIF($E$4:$E$107,"310",$CY$4:$CY$107)</f>
        <v>0</v>
      </c>
      <c r="CZ114" s="120">
        <f>SUMIF($E$4:$E$107,"310",$CZ$4:$CZ$107)</f>
        <v>0</v>
      </c>
      <c r="DA114" s="120">
        <f>SUMIF($E$4:$E$107,"310",$DA$4:$DA$107)</f>
        <v>0</v>
      </c>
      <c r="DB114" s="120">
        <f>SUMIF($E$4:$E$107,"310",$DB$4:$DB$107)</f>
        <v>0</v>
      </c>
      <c r="DC114" s="120">
        <f>SUMIF($E$4:$E$107,"310",$DC$4:$DC$107)</f>
        <v>0</v>
      </c>
      <c r="DD114" s="120">
        <f>SUMIF($E$4:$E$107,"310",$DD$4:$DD$107)</f>
        <v>0</v>
      </c>
      <c r="DE114" s="120">
        <f>SUMIF($E$4:$E$107,"310",$DE$4:$DE$107)</f>
        <v>0</v>
      </c>
      <c r="DF114" s="120">
        <f>SUMIF($E$4:$E$107,"310",$DF$4:$DF$107)</f>
        <v>108441444</v>
      </c>
      <c r="DG114" s="120">
        <f>SUMIF($E$4:$E$107,"310",$DG$4:$DG$107)</f>
        <v>0</v>
      </c>
      <c r="DH114" s="120">
        <f>SUMIF($E$4:$E$107,"310",$DH$4:$DH$107)</f>
        <v>0</v>
      </c>
      <c r="DI114" s="120">
        <f>SUMIF($E$4:$E$107,"310",$DI$4:$DI$107)</f>
        <v>0</v>
      </c>
      <c r="DJ114" s="120">
        <f>SUMIF($E$4:$E$107,"310",$DJ$4:$DJ$107)</f>
        <v>0</v>
      </c>
      <c r="DK114" s="120">
        <f>SUMIF($E$4:$E$107,"310",$DK$4:$DK$107)</f>
        <v>71729047</v>
      </c>
      <c r="DM114" s="26">
        <f t="shared" si="125"/>
        <v>814030623</v>
      </c>
      <c r="DN114" s="26">
        <f t="shared" si="126"/>
        <v>814030623</v>
      </c>
      <c r="DO114" s="26">
        <f t="shared" si="127"/>
        <v>814030623</v>
      </c>
    </row>
    <row r="115" spans="3:119" x14ac:dyDescent="0.25">
      <c r="C115" s="122"/>
      <c r="D115" s="111" t="s">
        <v>343</v>
      </c>
      <c r="E115" s="104">
        <v>410</v>
      </c>
      <c r="F115" s="112"/>
      <c r="G115" s="113">
        <f>SUMIF($E$4:$E$107,"410",$G$4:$G$107)</f>
        <v>7026077871</v>
      </c>
      <c r="H115" s="114">
        <f>SUMIF($E$4:$E$107,"410",$H$4:$H$107)</f>
        <v>0</v>
      </c>
      <c r="I115" s="114">
        <f>SUMIF($E$4:$E$108,"410",$I$4:$I$108)</f>
        <v>500000000</v>
      </c>
      <c r="J115" s="113">
        <f>SUMIF($E$4:$E$107,"410",$J$4:$J$107)</f>
        <v>2550000000</v>
      </c>
      <c r="K115" s="113">
        <f>SUMIF($E$4:$E$107,"410",$K$4:$K$107)</f>
        <v>234297558</v>
      </c>
      <c r="L115" s="112">
        <f>SUMIF($E$4:$E$107,"410",$L$4:$L$107)</f>
        <v>0</v>
      </c>
      <c r="M115" s="112">
        <f>SUMIF($E$4:$E$107,"410",$M$4:$M$107)</f>
        <v>0</v>
      </c>
      <c r="N115" s="112">
        <f>SUMIF($E$4:$E$107,"410",$N$4:$N$107)</f>
        <v>0</v>
      </c>
      <c r="O115" s="112">
        <f>SUMIF($E$4:$E$107,"410",$O$4:$O$107)</f>
        <v>0</v>
      </c>
      <c r="P115" s="112">
        <f>SUMIF($E$4:$E$107,"410",$P$4:$P$107)</f>
        <v>0</v>
      </c>
      <c r="Q115" s="112">
        <f>SUMIF($E$4:$E$107,"410",$Q$4:$Q$107)</f>
        <v>0</v>
      </c>
      <c r="R115" s="112">
        <f>SUMIF($E$4:$E$107,"410",$R$4:$R$107)</f>
        <v>0</v>
      </c>
      <c r="S115" s="112">
        <f>SUMIF($E$4:$E$107,"410",$S$4:$S$107)</f>
        <v>3157557814</v>
      </c>
      <c r="T115" s="112">
        <f>SUMIF($E$4:$E$107,"410",$T$4:$T$107)</f>
        <v>0</v>
      </c>
      <c r="U115" s="112">
        <f>SUMIF($E$4:$E$107,"410",$U$4:$U$107)</f>
        <v>0</v>
      </c>
      <c r="V115" s="112">
        <f>SUMIF($E$4:$E$100,"410",$V$4:$V$100)</f>
        <v>335275758</v>
      </c>
      <c r="W115" s="112">
        <f>SUMIF($E$4:$E$100,"410",$W$4:$W$100)</f>
        <v>0</v>
      </c>
      <c r="X115" s="112">
        <f>SUMIF($E$4:$E$107,"410",$X$4:$X$107)</f>
        <v>119946741</v>
      </c>
      <c r="Y115" s="112">
        <f>SUMIF($E$4:$E$107,"410",$Y$4:$Y$107)</f>
        <v>0</v>
      </c>
      <c r="Z115" s="112">
        <f>SUMIF($E$4:$E$107,"410",$Z$4:$Z$107)</f>
        <v>0</v>
      </c>
      <c r="AA115" s="112">
        <f>SUMIF($E$4:$E$107,"410",$AA$4:$AA$107)</f>
        <v>129000000</v>
      </c>
      <c r="AB115" s="115">
        <f t="shared" si="116"/>
        <v>0.53671272283569027</v>
      </c>
      <c r="AC115" s="25">
        <f t="shared" si="117"/>
        <v>3770985385</v>
      </c>
      <c r="AD115" s="113">
        <f>SUMIF($E$4:$E$107,"410",$AD$4:$AD$107)</f>
        <v>0</v>
      </c>
      <c r="AE115" s="113">
        <f>SUMIF($E$4:$E$107,"410",$AE$4:$AE$107)</f>
        <v>417742125</v>
      </c>
      <c r="AF115" s="113">
        <f>SUMIF($E$4:$E$107,"410",$AF$4:$AF$107)</f>
        <v>1264845382</v>
      </c>
      <c r="AG115" s="113">
        <f>SUMIF($E$4:$E$107,"410",$AG$4:$AG$107)</f>
        <v>129994466</v>
      </c>
      <c r="AH115" s="113">
        <f>SUMIF($E$4:$E$107,"410",$AH$4:$AH$107)</f>
        <v>0</v>
      </c>
      <c r="AI115" s="113">
        <f>SUMIF($E$4:$E$107,"410",$AI$4:$AI$107)</f>
        <v>0</v>
      </c>
      <c r="AJ115" s="113">
        <f>SUMIF($E$4:$E$107,"410",$AJ$4:$AJ$107)</f>
        <v>0</v>
      </c>
      <c r="AK115" s="113">
        <f>SUMIF($E$4:$E$107,"410",$AK$4:$AK$107)</f>
        <v>0</v>
      </c>
      <c r="AL115" s="113">
        <f>SUMIF($E$4:$E$107,"410",$AL$4:$AL$107)</f>
        <v>0</v>
      </c>
      <c r="AM115" s="113">
        <f>SUMIF($E$4:$E$107,"410",$AM$4:$AM$107)</f>
        <v>0</v>
      </c>
      <c r="AN115" s="113">
        <f>SUMIF($E$4:$E$107,"410",$AN$4:$AN$107)</f>
        <v>0</v>
      </c>
      <c r="AO115" s="113">
        <f>SUMIF($E$4:$E$107,"410",$AO$4:$AO$107)</f>
        <v>1850768917</v>
      </c>
      <c r="AP115" s="113">
        <f>SUMIF($E$4:$E$107,"410",$AP$4:$AP$107)</f>
        <v>0</v>
      </c>
      <c r="AQ115" s="113">
        <f>SUMIF($E$4:$E$107,"410",$AQ$4:$AQ$107)</f>
        <v>0</v>
      </c>
      <c r="AR115" s="113">
        <f>SUMIF($E$4:$E$107,"410",$AR$4:$AR$107)</f>
        <v>72705897</v>
      </c>
      <c r="AS115" s="113">
        <f>SUMIF($E$4:$E$107,"410",$AS$4:$AS$107)</f>
        <v>0</v>
      </c>
      <c r="AT115" s="113">
        <f>SUMIF($E$4:$E$107,"410",$AT$4:$AT$107)</f>
        <v>0</v>
      </c>
      <c r="AU115" s="113">
        <f>SUMIF($E$4:$E$107,"410",$AU$4:$AU$107)</f>
        <v>0</v>
      </c>
      <c r="AV115" s="113">
        <f>SUMIF($E$4:$E$107,"410",$AV$4:$AV$107)</f>
        <v>0</v>
      </c>
      <c r="AW115" s="113">
        <f>SUMIF($E$4:$E$107,"410",$AW$4:$AW$107)</f>
        <v>34928598</v>
      </c>
      <c r="AX115" s="98">
        <f t="shared" si="118"/>
        <v>0.46328727716430973</v>
      </c>
      <c r="AY115" s="25">
        <f t="shared" si="119"/>
        <v>3255092486</v>
      </c>
      <c r="AZ115" s="116">
        <f>SUMIF($E$4:$E$107,"410",$AZ$4:$AZ$107)</f>
        <v>0</v>
      </c>
      <c r="BA115" s="116">
        <f>SUMIF($E$4:$E$107,"410",$BA$4:$BA$107)</f>
        <v>82257875</v>
      </c>
      <c r="BB115" s="116">
        <f>SUMIF($E$4:$E$107,"410",$BB$4:$BB$107)</f>
        <v>1285154618</v>
      </c>
      <c r="BC115" s="116">
        <f>SUMIF($E$4:$E$107,"410",$BC$4:$BC$107)</f>
        <v>104303092</v>
      </c>
      <c r="BD115" s="116">
        <f>SUMIF($E$4:$E$107,"410",$BD$4:$BD$107)</f>
        <v>0</v>
      </c>
      <c r="BE115" s="116">
        <f>SUMIF($E$4:$E$107,"410",$BE$4:$BE$107)</f>
        <v>0</v>
      </c>
      <c r="BF115" s="116">
        <f>SUMIF($E$4:$E$107,"410",$BF$4:$BF$107)</f>
        <v>0</v>
      </c>
      <c r="BG115" s="116">
        <f>SUMIF($E$4:$E$107,"410",$BG$4:$BG$107)</f>
        <v>0</v>
      </c>
      <c r="BH115" s="116">
        <f>SUMIF($E$4:$E$107,"410",$BH$4:$BH$107)</f>
        <v>0</v>
      </c>
      <c r="BI115" s="116">
        <f>SUMIF($E$4:$E$107,"410",$BI$4:$BI$107)</f>
        <v>0</v>
      </c>
      <c r="BJ115" s="116">
        <f>SUMIF($E$4:$E$107,"410",$BJ$4:$BJ$107)</f>
        <v>0</v>
      </c>
      <c r="BK115" s="116">
        <f>SUMIF($E$4:$E$107,"410",$BK$4:$BK$107)</f>
        <v>1306788897</v>
      </c>
      <c r="BL115" s="116">
        <f>SUMIF($E$4:$E$107,"410",$BL$4:$BL$107)</f>
        <v>0</v>
      </c>
      <c r="BM115" s="116">
        <f>SUMIF($E$4:$E$107,"410",$BM$4:$BM$107)</f>
        <v>0</v>
      </c>
      <c r="BN115" s="116">
        <f>SUMIF($E$4:$E$107,"410",$BN$4:$BN$107)</f>
        <v>262569861</v>
      </c>
      <c r="BO115" s="116">
        <f>SUMIF($E$4:$E$107,"510",$BO$4:$BO$107)</f>
        <v>0</v>
      </c>
      <c r="BP115" s="116">
        <f>SUMIF($E$4:$E$107,"410",$BP$4:$BP$107)</f>
        <v>119946741</v>
      </c>
      <c r="BQ115" s="116">
        <f>SUMIF($E$4:$E$107,"410",$BQ$4:$BQ$107)</f>
        <v>0</v>
      </c>
      <c r="BR115" s="116">
        <f>SUMIF($E$4:$E$107,"410",$BR$4:$BR$107)</f>
        <v>0</v>
      </c>
      <c r="BS115" s="117">
        <f>SUMIF($E$4:$E$107,"410",$BS$4:$BS$107)</f>
        <v>94071402</v>
      </c>
      <c r="BT115" s="118">
        <f t="shared" si="120"/>
        <v>0.36119668349744655</v>
      </c>
      <c r="BU115" s="25">
        <f t="shared" si="121"/>
        <v>2537796025</v>
      </c>
      <c r="BV115" s="113">
        <f>SUMIF($E$4:$E$107,"410",$BV$4:$BV$107)</f>
        <v>0</v>
      </c>
      <c r="BW115" s="113">
        <f>SUMIF($E$4:$E$107,"410",$BW$4:$BW$107)</f>
        <v>344957583</v>
      </c>
      <c r="BX115" s="113">
        <f>SUMIF($E$4:$E$107,"410",$BX$4:$BX$107)</f>
        <v>1016946695</v>
      </c>
      <c r="BY115" s="113">
        <f>SUMIF($E$4:$E$107,"410",$BY$4:$BY$107)</f>
        <v>121222377</v>
      </c>
      <c r="BZ115" s="113">
        <f>SUMIF($E$4:$E$107,"410",$BZ$4:$BZ$107)</f>
        <v>0</v>
      </c>
      <c r="CA115" s="113">
        <f>SUMIF($E$4:$E$107,"410",$CA$4:$CA$107)</f>
        <v>0</v>
      </c>
      <c r="CB115" s="113">
        <f t="shared" si="122"/>
        <v>0</v>
      </c>
      <c r="CC115" s="113"/>
      <c r="CD115" s="113">
        <f>SUMIF($E$4:$E$107,"410",$CD$4:$CD$107)</f>
        <v>0</v>
      </c>
      <c r="CE115" s="113">
        <f>SUMIF($E$4:$E$107,"410",$CE$4:$CE$107)</f>
        <v>0</v>
      </c>
      <c r="CF115" s="113">
        <f>SUMIF($E$4:$E$107,"410",$CF$4:$CF$107)</f>
        <v>0</v>
      </c>
      <c r="CG115" s="113">
        <f>SUMIF($E$4:$E$107,"410",$CG$4:$CG$107)</f>
        <v>960641945</v>
      </c>
      <c r="CH115" s="113">
        <f>SUMIF($E$4:$E$107,"410",$CH$4:$CH$107)</f>
        <v>0</v>
      </c>
      <c r="CI115" s="113">
        <f>SUMIF($E$4:$E$107,"410",$CI$4:$CI$107)</f>
        <v>0</v>
      </c>
      <c r="CJ115" s="113">
        <f>SUMIF($E$4:$E$107,"410",$CJ$4:$CJ$107)</f>
        <v>63405494</v>
      </c>
      <c r="CK115" s="113">
        <f>SUMIF($E$4:$E$107,"410",$CK$4:$CK$107)</f>
        <v>0</v>
      </c>
      <c r="CL115" s="113">
        <f>SUMIF($E$4:$E$107,"410",$CL$4:$CL$107)</f>
        <v>0</v>
      </c>
      <c r="CM115" s="113">
        <f>SUMIF($E$4:$E$107,"410",$CM$4:$CM$107)</f>
        <v>0</v>
      </c>
      <c r="CN115" s="113">
        <f>SUMIF($E$4:$E$107,"410",$CN$4:$CN$107)</f>
        <v>0</v>
      </c>
      <c r="CO115" s="119">
        <f>SUMIF($E$4:$E$107,"410",$CO$4:$CO$107)</f>
        <v>30621931</v>
      </c>
      <c r="CP115" s="23">
        <f t="shared" si="123"/>
        <v>0.63880331650255351</v>
      </c>
      <c r="CQ115" s="25">
        <f t="shared" si="124"/>
        <v>4488281846</v>
      </c>
      <c r="CR115" s="116">
        <f>SUMIF($E$4:$E$107,"410",$CR$4:$CR$107)</f>
        <v>0</v>
      </c>
      <c r="CS115" s="116">
        <f>SUMIF($E$4:$E$107,"410",$CS$4:$CS$107)</f>
        <v>155042417</v>
      </c>
      <c r="CT115" s="116">
        <f>SUMIF($E$4:$E$107,"410",$CT$4:$CT$107)</f>
        <v>1533053305</v>
      </c>
      <c r="CU115" s="116">
        <f>SUMIF($E$4:$E$107,"410",$CU$4:$CU$107)</f>
        <v>113075181</v>
      </c>
      <c r="CV115" s="116">
        <f>SUMIF($E$4:$E$107,"410",$CV$4:$CV$107)</f>
        <v>0</v>
      </c>
      <c r="CW115" s="116">
        <f>SUMIF($E$4:$E$107,"410",$CW$4:$CW$107)</f>
        <v>0</v>
      </c>
      <c r="CX115" s="116">
        <f>SUMIF($E$4:$E$107,"410",$CX$4:$CX$107)</f>
        <v>0</v>
      </c>
      <c r="CY115" s="116">
        <f>SUMIF($E$4:$E$107,"410",$CY$4:$CY$107)</f>
        <v>0</v>
      </c>
      <c r="CZ115" s="120">
        <f>SUMIF($E$4:$E$107,"410",$CZ$4:$CZ$107)</f>
        <v>0</v>
      </c>
      <c r="DA115" s="120">
        <f>SUMIF($E$4:$E$107,"410",$DA$4:$DA$107)</f>
        <v>0</v>
      </c>
      <c r="DB115" s="120">
        <f>SUMIF($E$4:$E$107,"410",$DB$4:$DB$107)</f>
        <v>0</v>
      </c>
      <c r="DC115" s="120">
        <f>SUMIF($E$4:$E$107,"410",$DC$4:$DC$107)</f>
        <v>2196915869</v>
      </c>
      <c r="DD115" s="120">
        <f>SUMIF($E$4:$E$107,"410",$DD$4:$DD$107)</f>
        <v>0</v>
      </c>
      <c r="DE115" s="120">
        <f>SUMIF($E$4:$E$107,"410",$DE$4:$DE$107)</f>
        <v>0</v>
      </c>
      <c r="DF115" s="120">
        <f>SUMIF($E$4:$E$107,"410",$DF$4:$DF$107)</f>
        <v>271870264</v>
      </c>
      <c r="DG115" s="120">
        <f>SUMIF($E$4:$E$107,"410",$DG$4:$DG$107)</f>
        <v>0</v>
      </c>
      <c r="DH115" s="120">
        <f>SUMIF($E$4:$E$107,"410",$DH$4:$DH$107)</f>
        <v>119946741</v>
      </c>
      <c r="DI115" s="120">
        <f>SUMIF($E$4:$E$107,"410",$DI$4:$DI$107)</f>
        <v>0</v>
      </c>
      <c r="DJ115" s="120">
        <f>SUMIF($E$4:$E$107,"410",$DJ$4:$DJ$107)</f>
        <v>0</v>
      </c>
      <c r="DK115" s="120">
        <f>SUMIF($E$4:$E$107,"410",$DK$4:$DK$107)</f>
        <v>98378069</v>
      </c>
      <c r="DM115" s="26">
        <f t="shared" si="125"/>
        <v>7026077871</v>
      </c>
      <c r="DN115" s="26">
        <f t="shared" si="126"/>
        <v>7026077871</v>
      </c>
      <c r="DO115" s="26">
        <f t="shared" si="127"/>
        <v>7026077871</v>
      </c>
    </row>
    <row r="116" spans="3:119" ht="14.25" customHeight="1" x14ac:dyDescent="0.25">
      <c r="C116" s="122"/>
      <c r="D116" s="123" t="s">
        <v>344</v>
      </c>
      <c r="E116" s="104">
        <v>510</v>
      </c>
      <c r="F116" s="112"/>
      <c r="G116" s="113">
        <f>SUMIF($E$4:$E$107,"510",$G$4:$G$107)</f>
        <v>1503182191</v>
      </c>
      <c r="H116" s="114">
        <f>SUMIF($E$4:$E$107,"510",$H$4:$H$107)</f>
        <v>0</v>
      </c>
      <c r="I116" s="114">
        <f>SUMIF($E$4:$E$108,"510",$I$4:$I$108)</f>
        <v>720954283</v>
      </c>
      <c r="J116" s="113">
        <f>SUMIF($E$4:$E$107,"510",$J$4:$J$107)</f>
        <v>250000000</v>
      </c>
      <c r="K116" s="113">
        <f>SUMIF($E$4:$E$107,"510",$K$4:$K$107)</f>
        <v>48738920</v>
      </c>
      <c r="L116" s="112">
        <f>SUMIF($E$4:$E$107,"510",$L$4:$L$107)</f>
        <v>0</v>
      </c>
      <c r="M116" s="112">
        <f>SUMIF($E$4:$E$107,"510",$M$4:$M$107)</f>
        <v>0</v>
      </c>
      <c r="N116" s="112">
        <f>SUMIF($E$4:$E$107,"510",$N$4:$N$107)</f>
        <v>0</v>
      </c>
      <c r="O116" s="112">
        <f>SUMIF($E$4:$E$107,"510",$O$4:$O$107)</f>
        <v>0</v>
      </c>
      <c r="P116" s="112">
        <f>SUMIF($E$4:$E$107,"510",$P$4:$P$107)</f>
        <v>0</v>
      </c>
      <c r="Q116" s="112">
        <f>SUMIF($E$4:$E$107,"510",$Q$4:$Q$107)</f>
        <v>0</v>
      </c>
      <c r="R116" s="112">
        <f>SUMIF($E$4:$E$107,"510",$R$4:$R$107)</f>
        <v>0</v>
      </c>
      <c r="S116" s="112">
        <f>SUMIF($E$4:$E$107,"510",$S$4:$S$107)</f>
        <v>0</v>
      </c>
      <c r="T116" s="112">
        <f>SUMIF($E$4:$E$107,"510",$T$4:$T$107)</f>
        <v>0</v>
      </c>
      <c r="U116" s="112">
        <f>SUMIF($E$4:$E$107,"510",$U$4:$U$107)</f>
        <v>278034610</v>
      </c>
      <c r="V116" s="112">
        <f>SUMIF($E$4:$E$107,"510",$V$4:$V$107)</f>
        <v>50000000</v>
      </c>
      <c r="W116" s="112">
        <f>SUMIF($E$4:$E$100,"510",$W$4:$W$100)</f>
        <v>0</v>
      </c>
      <c r="X116" s="112"/>
      <c r="Y116" s="112">
        <f>SUMIF($E$4:$E$107,"510",$Y$4:$Y$107)</f>
        <v>0</v>
      </c>
      <c r="Z116" s="112">
        <f>SUMIF($E$4:$E$107,"510",$Z$4:$Z$107)</f>
        <v>0</v>
      </c>
      <c r="AA116" s="112">
        <f>SUMIF($E$4:$E$107,"510",$AA$4:$AA$107)</f>
        <v>155454378</v>
      </c>
      <c r="AB116" s="115">
        <f t="shared" si="116"/>
        <v>0.77342780134094868</v>
      </c>
      <c r="AC116" s="25">
        <f t="shared" si="117"/>
        <v>1162602897</v>
      </c>
      <c r="AD116" s="113">
        <f>SUMIF($E$4:$E$107,"510",$AD$4:$AD$107)</f>
        <v>0</v>
      </c>
      <c r="AE116" s="113">
        <f>SUMIF($E$4:$E$107,"510",$AE$4:$AE$107)</f>
        <v>540799254</v>
      </c>
      <c r="AF116" s="113">
        <f>SUMIF($E$4:$E$107,"510",$AF$4:$AF$107)</f>
        <v>191170261</v>
      </c>
      <c r="AG116" s="113">
        <f>SUMIF($E$4:$E$107,"510",$AG$4:$AG$107)</f>
        <v>48738920</v>
      </c>
      <c r="AH116" s="113">
        <f>SUMIF($E$4:$E$107,"510",$AH$4:$AH$107)</f>
        <v>0</v>
      </c>
      <c r="AI116" s="113">
        <f>SUMIF($E$4:$E$107,"510",$AI$4:$AI$107)</f>
        <v>0</v>
      </c>
      <c r="AJ116" s="113">
        <f>SUMIF($E$4:$E$107,"510",$AJ$4:$AJ$107)</f>
        <v>0</v>
      </c>
      <c r="AK116" s="113">
        <f>SUMIF($E$4:$E$107,"510",$AK$4:$AK$107)</f>
        <v>0</v>
      </c>
      <c r="AL116" s="113">
        <f>SUMIF($E$4:$E$107,"510",$AL$4:$AL$107)</f>
        <v>0</v>
      </c>
      <c r="AM116" s="113">
        <f>SUMIF($E$4:$E$107,"510",$AM$4:$AM$107)</f>
        <v>0</v>
      </c>
      <c r="AN116" s="113">
        <f>SUMIF($E$4:$E$107,"510",$AN$4:$AN$107)</f>
        <v>0</v>
      </c>
      <c r="AO116" s="113">
        <f>SUMIF($E$4:$E$107,"510",$AO$4:$AO$107)</f>
        <v>0</v>
      </c>
      <c r="AP116" s="113">
        <f>SUMIF($E$4:$E$107,"510",$AP$4:$AP$107)</f>
        <v>0</v>
      </c>
      <c r="AQ116" s="113">
        <f>SUMIF($E$4:$E$107,"510",$AQ$4:$AQ$107)</f>
        <v>269034610</v>
      </c>
      <c r="AR116" s="113">
        <f>SUMIF($E$4:$E$107,"510",$AR$4:$AR$107)</f>
        <v>50000000</v>
      </c>
      <c r="AS116" s="113">
        <f>SUMIF($E$4:$E$107,"510",$AS$4:$AS$107)</f>
        <v>0</v>
      </c>
      <c r="AT116" s="113">
        <f>SUMIF($E$4:$E$107,"510",$AT$4:$AT$107)</f>
        <v>0</v>
      </c>
      <c r="AU116" s="113">
        <f>SUMIF($E$4:$E$107,"510",$AU$4:$AU$107)</f>
        <v>0</v>
      </c>
      <c r="AV116" s="113">
        <f>SUMIF($E$4:$E$107," 510",$AV$4:$AV$107)</f>
        <v>0</v>
      </c>
      <c r="AW116" s="113">
        <f>SUMIF($E$4:$E$107,"510",$AW$4:$AW$107)</f>
        <v>62859852</v>
      </c>
      <c r="AX116" s="98">
        <f t="shared" si="118"/>
        <v>0.22657219865905132</v>
      </c>
      <c r="AY116" s="25">
        <f t="shared" si="119"/>
        <v>340579294</v>
      </c>
      <c r="AZ116" s="116">
        <f>SUMIF($E$4:$E$107,"510",$AZ$4:$AZ$107)</f>
        <v>0</v>
      </c>
      <c r="BA116" s="116">
        <f>SUMIF($E$4:$E$107,"510",$BA$4:$BA$107)</f>
        <v>180155029</v>
      </c>
      <c r="BB116" s="116">
        <f>SUMIF($E$4:$E$107,"510",$BB$4:$BB$107)</f>
        <v>58829739</v>
      </c>
      <c r="BC116" s="116">
        <f>SUMIF($E$4:$E$107,"510",$BC$4:$BC$107)</f>
        <v>0</v>
      </c>
      <c r="BD116" s="116">
        <f>SUMIF($E$4:$E$107,"510",$BD$4:$BD$107)</f>
        <v>0</v>
      </c>
      <c r="BE116" s="116">
        <f>SUMIF($E$4:$E$107,"510",$BE$4:$BE$107)</f>
        <v>0</v>
      </c>
      <c r="BF116" s="116">
        <f>SUMIF($E$4:$E$107,"510",$BF$4:$BF$107)</f>
        <v>0</v>
      </c>
      <c r="BG116" s="116">
        <f>SUMIF($E$4:$E$107,"510",$BG$4:$BG$107)</f>
        <v>0</v>
      </c>
      <c r="BH116" s="116">
        <f>SUMIF($E$4:$E$107,"510",$BH$4:$BH$107)</f>
        <v>0</v>
      </c>
      <c r="BI116" s="116">
        <f>SUMIF($E$4:$E$107,"510",$BI$4:$BI$107)</f>
        <v>0</v>
      </c>
      <c r="BJ116" s="116">
        <f>SUMIF($E$4:$E$107,"510",$BJ$4:$BJ$107)</f>
        <v>0</v>
      </c>
      <c r="BK116" s="116">
        <f>SUMIF($E$4:$E$107,"510",$BK$4:$BK$107)</f>
        <v>0</v>
      </c>
      <c r="BL116" s="116">
        <f>SUMIF($E$4:$E$107,"510",$BL$4:$BL$107)</f>
        <v>0</v>
      </c>
      <c r="BM116" s="116">
        <f>SUMIF($E$4:$E$107,"510",$BM$4:$BM$107)</f>
        <v>9000000</v>
      </c>
      <c r="BN116" s="116">
        <f>SUMIF($E$4:$E$107,"510",$BN$4:$BN$107)</f>
        <v>0</v>
      </c>
      <c r="BO116" s="116">
        <f>SUMIF($E$4:$E$107,"520",$BO$4:$BO$107)</f>
        <v>0</v>
      </c>
      <c r="BP116" s="116"/>
      <c r="BQ116" s="116">
        <f>SUMIF($E$4:$E$107,"510",$BQ$4:$BQ$107)</f>
        <v>0</v>
      </c>
      <c r="BR116" s="116">
        <f>SUMIF($E$4:$E$107,"510",$BR$4:$BR$107)</f>
        <v>0</v>
      </c>
      <c r="BS116" s="117">
        <f>SUMIF($E$4:$E$107,"510",$BS$4:$BS$107)</f>
        <v>92594526</v>
      </c>
      <c r="BT116" s="118">
        <f t="shared" si="120"/>
        <v>0.40697005636624123</v>
      </c>
      <c r="BU116" s="25">
        <f t="shared" si="121"/>
        <v>611750141</v>
      </c>
      <c r="BV116" s="113">
        <f>SUMIF($E$4:$E$107,"510",$BV$4:$BV$107)</f>
        <v>0</v>
      </c>
      <c r="BW116" s="113">
        <f>SUMIF($E$4:$E$107,"510",$BW$4:$BW$107)</f>
        <v>370479373</v>
      </c>
      <c r="BX116" s="113">
        <f>SUMIF($E$4:$E$107,"510",$BX$4:$BX$107)</f>
        <v>58500347</v>
      </c>
      <c r="BY116" s="113">
        <f>SUMIF($E$4:$E$107,"510",$BY$4:$BY$107)</f>
        <v>2428647</v>
      </c>
      <c r="BZ116" s="113">
        <f>SUMIF($E$4:$E$107,"510",$BZ$4:$BZ$107)</f>
        <v>0</v>
      </c>
      <c r="CA116" s="113">
        <f>SUMIF($E$4:$E$107,"510",$CA$4:$CA$107)</f>
        <v>0</v>
      </c>
      <c r="CB116" s="113">
        <f t="shared" si="122"/>
        <v>0</v>
      </c>
      <c r="CC116" s="113"/>
      <c r="CD116" s="113">
        <f>SUMIF($E$4:$E$107,"510",$CD$4:$CD$107)</f>
        <v>0</v>
      </c>
      <c r="CE116" s="113">
        <f>SUMIF($E$4:$E$107,"510",$CE$4:$CE$107)</f>
        <v>0</v>
      </c>
      <c r="CF116" s="113">
        <f>SUMIF($E$4:$E$107,"510",$CF$4:$CF$107)</f>
        <v>0</v>
      </c>
      <c r="CG116" s="113">
        <f>SUMIF($E$4:$E$107,"510",$CG$4:$CG$107)</f>
        <v>0</v>
      </c>
      <c r="CH116" s="113">
        <f>SUMIF($E$4:$E$107,"510",$CH$4:$CH$107)</f>
        <v>0</v>
      </c>
      <c r="CI116" s="113">
        <f>SUMIF($E$4:$E$107,"510",$CI$4:$CI$107)</f>
        <v>90187284</v>
      </c>
      <c r="CJ116" s="113">
        <f>SUMIF($E$4:$E$107,"510",$CJ$4:$CJ$107)</f>
        <v>50000000</v>
      </c>
      <c r="CK116" s="113">
        <f>SUMIF($E$4:$E$107,"510",$CK$4:$CK$107)</f>
        <v>0</v>
      </c>
      <c r="CL116" s="113">
        <f>SUMIF($E$4:$E$107,"111",$CL$4:$CL$107)</f>
        <v>0</v>
      </c>
      <c r="CM116" s="113">
        <f>SUMIF($E$4:$E$107,"510",$CM$4:$CM$107)</f>
        <v>0</v>
      </c>
      <c r="CN116" s="113">
        <f>SUMIF($E$4:$E$107,"510",$CN$4:$CN$107)</f>
        <v>0</v>
      </c>
      <c r="CO116" s="119">
        <f>SUMIF($E$4:$E$107,"510",$CO$4:$CO$107)</f>
        <v>40154490</v>
      </c>
      <c r="CP116" s="23">
        <f t="shared" si="123"/>
        <v>0.59302994363375872</v>
      </c>
      <c r="CQ116" s="25">
        <f t="shared" si="124"/>
        <v>891432050</v>
      </c>
      <c r="CR116" s="116">
        <f>SUMIF($E$4:$E$107,"510",$CR$4:$CR$107)</f>
        <v>0</v>
      </c>
      <c r="CS116" s="116">
        <f>SUMIF($E$4:$E$107,"510",$CS$4:$CS$107)</f>
        <v>350474910</v>
      </c>
      <c r="CT116" s="116">
        <f>SUMIF($E$4:$E$107,"510",$CT$4:$CT$107)</f>
        <v>191499653</v>
      </c>
      <c r="CU116" s="116">
        <f>SUMIF($E$4:$E$107,"510",$CU$4:$CU$107)</f>
        <v>46310273</v>
      </c>
      <c r="CV116" s="116">
        <f>SUMIF($E$4:$E$107,"510",$CV$4:$CV$107)</f>
        <v>0</v>
      </c>
      <c r="CW116" s="116">
        <f>SUMIF($E$4:$E$107,"510",$CW$4:$CW$107)</f>
        <v>0</v>
      </c>
      <c r="CX116" s="116">
        <f>SUMIF($E$4:$E$107,"510",$CX$4:$CX$107)</f>
        <v>0</v>
      </c>
      <c r="CY116" s="116">
        <f>SUMIF($E$4:$E$107,"510",$CY$4:$CY$107)</f>
        <v>0</v>
      </c>
      <c r="CZ116" s="120">
        <f>SUMIF($E$4:$E$107,"510",$CZ$4:$CZ$107)</f>
        <v>0</v>
      </c>
      <c r="DA116" s="120">
        <f>SUMIF($E$4:$E$107,"510",$DA$4:$DA$107)</f>
        <v>0</v>
      </c>
      <c r="DB116" s="120">
        <f>SUMIF($E$4:$E$107,"510",$DB$4:$DB$107)</f>
        <v>0</v>
      </c>
      <c r="DC116" s="120">
        <f>SUMIF($E$4:$E$107,"510",$DC$4:$DC$107)</f>
        <v>0</v>
      </c>
      <c r="DD116" s="120">
        <f>SUMIF($E$4:$E$107,"510",$DD$4:$DD$107)</f>
        <v>0</v>
      </c>
      <c r="DE116" s="120">
        <f>SUMIF($E$4:$E$107,"510",$DE$4:$DE$107)</f>
        <v>187847326</v>
      </c>
      <c r="DF116" s="120">
        <f>SUMIF($E$4:$E$107,"510",$DF$4:$DF$107)</f>
        <v>0</v>
      </c>
      <c r="DG116" s="120">
        <f>SUMIF($E$4:$E$107,"510",$DG$4:$DG$107)</f>
        <v>0</v>
      </c>
      <c r="DH116" s="120">
        <f>SUMIF($E$4:$E$107,"510",$DH$4:$DH$107)</f>
        <v>0</v>
      </c>
      <c r="DI116" s="120">
        <f>SUMIF($E$4:$E$107,"510",$DI$4:$DI$107)</f>
        <v>0</v>
      </c>
      <c r="DJ116" s="120">
        <f>SUMIF($E$4:$E$107,"510",$DJ$4:$DJ$107)</f>
        <v>0</v>
      </c>
      <c r="DK116" s="120">
        <f>SUMIF($E$4:$E$107,"510",$DK$4:$DK$107)</f>
        <v>115299888</v>
      </c>
      <c r="DM116" s="26">
        <f t="shared" si="125"/>
        <v>1503182191</v>
      </c>
      <c r="DN116" s="26">
        <f t="shared" si="126"/>
        <v>1503182191</v>
      </c>
      <c r="DO116" s="26">
        <f t="shared" si="127"/>
        <v>1503182191</v>
      </c>
    </row>
    <row r="117" spans="3:119" x14ac:dyDescent="0.25">
      <c r="C117" s="122"/>
      <c r="D117" s="111" t="s">
        <v>345</v>
      </c>
      <c r="E117" s="104">
        <v>520</v>
      </c>
      <c r="F117" s="112"/>
      <c r="G117" s="113">
        <f>SUMIF($E$4:$E$107,"520",$G$4:$G$107)</f>
        <v>2280862014</v>
      </c>
      <c r="H117" s="114">
        <f>SUMIF($E$4:$E$107,"520",$H$4:$H$107)</f>
        <v>0</v>
      </c>
      <c r="I117" s="114">
        <f>SUMIF($E$4:$E$107,"520",$I$4:$I$107)</f>
        <v>422000000</v>
      </c>
      <c r="J117" s="113">
        <f>SUMIF($E$4:$E$107,"520",$J$4:$J$107)</f>
        <v>0</v>
      </c>
      <c r="K117" s="113">
        <f>SUMIF($E$4:$E$107,"520",$K$4:$K$107)</f>
        <v>0</v>
      </c>
      <c r="L117" s="112">
        <f>SUMIF($E$4:$E$107,"520",$L$4:$L$107)</f>
        <v>0</v>
      </c>
      <c r="M117" s="112">
        <f>SUMIF($E$4:$E$107,"520",$M$4:$M$107)</f>
        <v>0</v>
      </c>
      <c r="N117" s="112">
        <f>SUMIF($E$4:$E$107,"520",$N$4:$N$107)</f>
        <v>0</v>
      </c>
      <c r="O117" s="112">
        <f>SUMIF($E$4:$E$107,"520",$O$4:$O$107)</f>
        <v>0</v>
      </c>
      <c r="P117" s="112">
        <f>SUMIF($E$4:$E$107,"520",$P$4:$P$107)</f>
        <v>0</v>
      </c>
      <c r="Q117" s="112">
        <f>SUMIF($E$4:$E$107,"520",$Q$4:$Q$107)</f>
        <v>0</v>
      </c>
      <c r="R117" s="112">
        <f>SUMIF($E$4:$E$107,"520",$R$4:$R$107)</f>
        <v>0</v>
      </c>
      <c r="S117" s="112">
        <f>SUMIF($E$4:$E$107,"520",$S$4:$S$107)</f>
        <v>1018432040</v>
      </c>
      <c r="T117" s="112">
        <f>SUMIF($E$4:$E$107,"520",$T$4:$T$107)</f>
        <v>0</v>
      </c>
      <c r="U117" s="112">
        <f>SUMIF($E$4:$E$107,"520",$U$4:$U$107)</f>
        <v>0</v>
      </c>
      <c r="V117" s="112">
        <f>SUMIF($E$4:$E$107,"520",$V$4:$V$107)</f>
        <v>250084973</v>
      </c>
      <c r="W117" s="112">
        <f>SUMIF($E$4:$E$100,"520",$W$4:$W$100)</f>
        <v>0</v>
      </c>
      <c r="X117" s="112"/>
      <c r="Y117" s="112">
        <f>SUMIF($E$4:$E$107,"520",$Y$4:$Y$107)</f>
        <v>0</v>
      </c>
      <c r="Z117" s="112">
        <f>SUMIF($E$4:$E$107,"520",$Z$4:$Z$107)</f>
        <v>0</v>
      </c>
      <c r="AA117" s="112">
        <f>SUMIF($E$4:$E$107,"520",$AA$4:$AA$107)</f>
        <v>590345001</v>
      </c>
      <c r="AB117" s="115">
        <f t="shared" si="116"/>
        <v>0.70854453758288594</v>
      </c>
      <c r="AC117" s="25">
        <f t="shared" si="117"/>
        <v>1616092321</v>
      </c>
      <c r="AD117" s="113">
        <f>SUMIF($E$4:$E$107,"520",$AD$4:$AD$107)</f>
        <v>0</v>
      </c>
      <c r="AE117" s="113">
        <f>SUMIF($E$4:$E$107,"520",$AE$4:$AE$107)</f>
        <v>324669609</v>
      </c>
      <c r="AF117" s="113">
        <f>SUMIF($E$4:$E$107,"520",$AF$4:$AF$107)</f>
        <v>0</v>
      </c>
      <c r="AG117" s="113">
        <f>SUMIF($E$4:$E$107,"520",$AG$4:$AG$107)</f>
        <v>0</v>
      </c>
      <c r="AH117" s="113">
        <f>SUMIF($E$4:$E$107,"520",$AH$4:$AH$107)</f>
        <v>0</v>
      </c>
      <c r="AI117" s="113">
        <f>SUMIF($E$4:$E$107,"520",$AI$4:$AI$107)</f>
        <v>0</v>
      </c>
      <c r="AJ117" s="113">
        <f>SUMIF($E$4:$E$107,"520",$AJ$4:$AJ$107)</f>
        <v>0</v>
      </c>
      <c r="AK117" s="113">
        <f>SUMIF($E$4:$E$107,"520",$AK$4:$AK$107)</f>
        <v>0</v>
      </c>
      <c r="AL117" s="113">
        <f>SUMIF($E$4:$E$107,"520",$AL$4:$AL$107)</f>
        <v>0</v>
      </c>
      <c r="AM117" s="113">
        <f>SUMIF($E$4:$E$107,"520",$AM$4:$AM$107)</f>
        <v>0</v>
      </c>
      <c r="AN117" s="113">
        <f>SUMIF($E$4:$E$107,"520",$AN$4:$AN$107)</f>
        <v>0</v>
      </c>
      <c r="AO117" s="113">
        <f>SUMIF($E$4:$E$107,"520",$AO$4:$AO$107)</f>
        <v>780745920</v>
      </c>
      <c r="AP117" s="113">
        <f>SUMIF($E$4:$E$107,"520",$AP$4:$AP$107)</f>
        <v>0</v>
      </c>
      <c r="AQ117" s="113">
        <f>SUMIF($E$4:$E$107,"520",$AQ$4:$AQ$107)</f>
        <v>0</v>
      </c>
      <c r="AR117" s="113">
        <f>SUMIF($E$4:$E$107,"520",$AR$4:$AR$107)</f>
        <v>215799815</v>
      </c>
      <c r="AS117" s="113">
        <f>SUMIF($E$4:$E$107,"520",$AS$4:$AS$107)</f>
        <v>0</v>
      </c>
      <c r="AT117" s="113">
        <f>SUMIF($E$4:$E$107,"520",$AT$4:$AT$107)</f>
        <v>0</v>
      </c>
      <c r="AU117" s="113">
        <f>SUMIF($E$4:$E$107,"520",$AU$4:$AU$107)</f>
        <v>0</v>
      </c>
      <c r="AV117" s="113">
        <f>SUMIF($E$4:$E$107,"520",$AV$4:$AV$107)</f>
        <v>0</v>
      </c>
      <c r="AW117" s="113">
        <f>SUMIF($E$4:$E$107,"520",$AW$4:$AW$107)</f>
        <v>294876977</v>
      </c>
      <c r="AX117" s="98">
        <f t="shared" si="118"/>
        <v>0.29145546241711406</v>
      </c>
      <c r="AY117" s="25">
        <f t="shared" si="119"/>
        <v>664769693</v>
      </c>
      <c r="AZ117" s="116">
        <f>SUMIF($E$4:$E$107,"520",$AZ$4:$AZ$107)</f>
        <v>0</v>
      </c>
      <c r="BA117" s="116">
        <f>SUMIF($E$4:$E$107,"520",$BA$4:$BA$107)</f>
        <v>97330391</v>
      </c>
      <c r="BB117" s="116">
        <f>SUMIF($E$4:$E$107,"520",$BB$4:$BB$107)</f>
        <v>0</v>
      </c>
      <c r="BC117" s="116">
        <f>SUMIF($E$4:$E$107,"520",$BC$4:$BC$107)</f>
        <v>0</v>
      </c>
      <c r="BD117" s="116">
        <f>SUMIF($E$4:$E$107,"520",$BD$4:$BD$107)</f>
        <v>0</v>
      </c>
      <c r="BE117" s="116">
        <f>SUMIF($E$4:$E$107,"520",$BE$4:$BE$107)</f>
        <v>0</v>
      </c>
      <c r="BF117" s="116">
        <f>SUMIF($E$4:$E$107,"520",$BF$4:$BF$107)</f>
        <v>0</v>
      </c>
      <c r="BG117" s="116">
        <f>SUMIF($E$4:$E$107,"520",$BG$4:$BG$107)</f>
        <v>0</v>
      </c>
      <c r="BH117" s="116">
        <f>SUMIF($E$4:$E$107,"520",$BH$4:$BH$107)</f>
        <v>0</v>
      </c>
      <c r="BI117" s="116">
        <f>SUMIF($E$4:$E$107,"520",$BI$4:$BI$107)</f>
        <v>0</v>
      </c>
      <c r="BJ117" s="116">
        <f>SUMIF($E$4:$E$107,"520",$BJ$4:$BJ$107)</f>
        <v>0</v>
      </c>
      <c r="BK117" s="116">
        <f>SUMIF($E$4:$E$107,"520",$BK$4:$BK$107)</f>
        <v>237686120</v>
      </c>
      <c r="BL117" s="116">
        <f>SUMIF($E$4:$E$107,"520",$BL$4:$BL$107)</f>
        <v>0</v>
      </c>
      <c r="BM117" s="116">
        <f>SUMIF($E$4:$E$107,"520",$BM$4:$BM$107)</f>
        <v>0</v>
      </c>
      <c r="BN117" s="116">
        <f>SUMIF($E$4:$E$107,"520",$BN$4:$BN$107)</f>
        <v>34285158</v>
      </c>
      <c r="BO117" s="116">
        <f>SUMIF($E$4:$E$107,"111",$BO$4:$BO$107)</f>
        <v>0</v>
      </c>
      <c r="BP117" s="116"/>
      <c r="BQ117" s="116">
        <f>SUMIF($E$4:$E$107,"520",$BQ$4:$BQ$107)</f>
        <v>0</v>
      </c>
      <c r="BR117" s="116">
        <f>SUMIF($E$4:$E$107,"520",$BR$4:$BR$107)</f>
        <v>0</v>
      </c>
      <c r="BS117" s="117">
        <f>SUMIF($E$4:$E$107,"520",$BS$4:$BS$107)</f>
        <v>295468024</v>
      </c>
      <c r="BT117" s="118">
        <f t="shared" si="120"/>
        <v>0.27962406278208113</v>
      </c>
      <c r="BU117" s="25">
        <f t="shared" si="121"/>
        <v>637783903</v>
      </c>
      <c r="BV117" s="113">
        <f>SUMIF($E$4:$E$107,"520",$BV$4:$BV$107)</f>
        <v>0</v>
      </c>
      <c r="BW117" s="113">
        <f>SUMIF($E$4:$E$107,"520",$BW$4:$BW$107)</f>
        <v>294039203</v>
      </c>
      <c r="BX117" s="113">
        <f>SUMIF($E$4:$E$107,"520",$BX$4:$BX$107)</f>
        <v>0</v>
      </c>
      <c r="BY117" s="113">
        <f>SUMIF($E$4:$E$107,"520",$BY$4:$BY$107)</f>
        <v>0</v>
      </c>
      <c r="BZ117" s="113">
        <f>SUMIF($E$4:$E$107,"520",$BZ$4:$BZ$107)</f>
        <v>0</v>
      </c>
      <c r="CA117" s="113">
        <f>SUMIF($E$4:$E$107,"520",$CA$4:$CA$107)</f>
        <v>0</v>
      </c>
      <c r="CB117" s="113">
        <f t="shared" si="122"/>
        <v>0</v>
      </c>
      <c r="CC117" s="113"/>
      <c r="CD117" s="113">
        <f>SUMIF($E$4:$E$107,"520",$CD$4:$CD$107)</f>
        <v>0</v>
      </c>
      <c r="CE117" s="113">
        <f>SUMIF($E$4:$E$107,"520",$CE$4:$CE$107)</f>
        <v>0</v>
      </c>
      <c r="CF117" s="113">
        <f>SUMIF($E$4:$E$107,"520",$CF$4:$CF$107)</f>
        <v>0</v>
      </c>
      <c r="CG117" s="113">
        <f>SUMIF($E$4:$E$107,"520",$CG$4:$CG$107)</f>
        <v>2570920</v>
      </c>
      <c r="CH117" s="113">
        <f>SUMIF($E$4:$E$107,"520",$CH$4:$CH$107)</f>
        <v>0</v>
      </c>
      <c r="CI117" s="113">
        <f>SUMIF($E$4:$E$107,"520",$CI$4:$CI$107)</f>
        <v>0</v>
      </c>
      <c r="CJ117" s="113">
        <f>SUMIF($E$4:$E$107,"520",$CJ$4:$CJ$107)</f>
        <v>89134113</v>
      </c>
      <c r="CK117" s="113">
        <f>SUMIF($E$4:$E$107,"520",$CK$4:$CK$107)</f>
        <v>0</v>
      </c>
      <c r="CL117" s="113">
        <f>SUMIF($E$4:$E$107,"111",$CL$4:$CL$107)</f>
        <v>0</v>
      </c>
      <c r="CM117" s="113">
        <f>SUMIF($E$4:$E$107,"520",$CM$4:$CM$107)</f>
        <v>0</v>
      </c>
      <c r="CN117" s="113">
        <f>SUMIF($E$4:$E$107,"520",$CN$4:$CN$107)</f>
        <v>0</v>
      </c>
      <c r="CO117" s="119">
        <f>SUMIF($E$4:$E$107,"520",$CO$4:$CO$107)</f>
        <v>252039667</v>
      </c>
      <c r="CP117" s="23">
        <f t="shared" si="123"/>
        <v>0.72037593721791882</v>
      </c>
      <c r="CQ117" s="25">
        <f t="shared" si="124"/>
        <v>1643078111</v>
      </c>
      <c r="CR117" s="116">
        <f>SUMIF($E$4:$E$107,"520",$CR$4:$CR$107)</f>
        <v>0</v>
      </c>
      <c r="CS117" s="116">
        <f>SUMIF($E$4:$E$107,"520",$CS$4:$CS$107)</f>
        <v>127960797</v>
      </c>
      <c r="CT117" s="116">
        <f>SUMIF($E$4:$E$107,"520",$CT$4:$CT$107)</f>
        <v>0</v>
      </c>
      <c r="CU117" s="116">
        <f>SUMIF($E$4:$E$107,"520",$CU$4:$CU$107)</f>
        <v>0</v>
      </c>
      <c r="CV117" s="116">
        <f>SUMIF($E$4:$E$107,"520",$CV$4:$CV$107)</f>
        <v>0</v>
      </c>
      <c r="CW117" s="116">
        <f>SUMIF($E$4:$E$107,"520",$CW$4:$CW$107)</f>
        <v>0</v>
      </c>
      <c r="CX117" s="116">
        <f>SUMIF($E$4:$E$107,"520",$CX$4:$CX$107)</f>
        <v>0</v>
      </c>
      <c r="CY117" s="116">
        <f>SUMIF($E$4:$E$107,"520",$CY$4:$CY$107)</f>
        <v>0</v>
      </c>
      <c r="CZ117" s="120">
        <f>SUMIF($E$4:$E$107,"520",$CZ$4:$CZ$107)</f>
        <v>0</v>
      </c>
      <c r="DA117" s="120">
        <f>SUMIF($E$4:$E$107,"520",$DA$4:$DA$107)</f>
        <v>0</v>
      </c>
      <c r="DB117" s="120">
        <f>SUMIF($E$4:$E$107,"520",$DB$4:$DB$107)</f>
        <v>0</v>
      </c>
      <c r="DC117" s="120">
        <f>SUMIF($E$4:$E$107,"520",$DC$4:$DC$107)</f>
        <v>1015861120</v>
      </c>
      <c r="DD117" s="120">
        <f>SUMIF($E$4:$E$107,"520",$DD$4:$DD$107)</f>
        <v>0</v>
      </c>
      <c r="DE117" s="120">
        <f>SUMIF($E$4:$E$107,"520",$DE$4:$DE$107)</f>
        <v>0</v>
      </c>
      <c r="DF117" s="120">
        <f>SUMIF($E$4:$E$107,"520",$DF$4:$DF$107)</f>
        <v>160950860</v>
      </c>
      <c r="DG117" s="120">
        <f>SUMIF($E$4:$E$107,"520",$DG$4:$DG$107)</f>
        <v>0</v>
      </c>
      <c r="DH117" s="120">
        <f>SUMIF($E$4:$E$107,"520",$DH$4:$DH$107)</f>
        <v>0</v>
      </c>
      <c r="DI117" s="120">
        <f>SUMIF($E$4:$E$107,"520",$DI$4:$DI$107)</f>
        <v>0</v>
      </c>
      <c r="DJ117" s="120">
        <f>SUMIF($E$4:$E$107,"520",$DJ$4:$DJ$107)</f>
        <v>0</v>
      </c>
      <c r="DK117" s="120">
        <f>SUMIF($E$4:$E$107,"520",$DK$4:$DK$107)</f>
        <v>338305334</v>
      </c>
      <c r="DM117" s="26">
        <f t="shared" si="125"/>
        <v>2280862014</v>
      </c>
      <c r="DN117" s="26">
        <f t="shared" si="126"/>
        <v>2280862014</v>
      </c>
      <c r="DO117" s="26">
        <f t="shared" si="127"/>
        <v>2280862014</v>
      </c>
    </row>
    <row r="118" spans="3:119" x14ac:dyDescent="0.25">
      <c r="C118" s="122"/>
      <c r="D118" s="111" t="s">
        <v>346</v>
      </c>
      <c r="E118" s="104" t="s">
        <v>318</v>
      </c>
      <c r="F118" s="112"/>
      <c r="G118" s="113">
        <f>SUMIF($E$4:$E$107,"520-2",$G$4:$G$107)</f>
        <v>700456632</v>
      </c>
      <c r="H118" s="114"/>
      <c r="I118" s="114"/>
      <c r="J118" s="114"/>
      <c r="K118" s="113">
        <f>SUMIF($E$4:$E$107,"520-2",$K$4:$K$107)</f>
        <v>0</v>
      </c>
      <c r="L118" s="114"/>
      <c r="M118" s="114"/>
      <c r="N118" s="112">
        <f>SUMIF($E$4:$E$107,"520-2",$N$4:$N$107)</f>
        <v>0</v>
      </c>
      <c r="O118" s="114"/>
      <c r="P118" s="114"/>
      <c r="Q118" s="114"/>
      <c r="R118" s="114"/>
      <c r="S118" s="114"/>
      <c r="T118" s="114"/>
      <c r="U118" s="112">
        <f>SUMIF($E$4:$E$107,"520-2",$U$4:$U$107)</f>
        <v>0</v>
      </c>
      <c r="V118" s="114"/>
      <c r="W118" s="114"/>
      <c r="X118" s="114"/>
      <c r="Y118" s="112">
        <f>SUMIF($E$4:$E$107,"520-2",$Y$4:$Y$107)</f>
        <v>667371659</v>
      </c>
      <c r="Z118" s="112">
        <f>SUMIF($E$4:$E$107,"520-2",$Z$4:$Z$107)</f>
        <v>33084973</v>
      </c>
      <c r="AA118" s="112">
        <f>SUMIF($E$4:$E$107,"520-2",$AA$4:$AA$107)</f>
        <v>0</v>
      </c>
      <c r="AB118" s="115">
        <f t="shared" si="116"/>
        <v>1</v>
      </c>
      <c r="AC118" s="25">
        <f t="shared" si="117"/>
        <v>700456632</v>
      </c>
      <c r="AD118" s="113">
        <f>SUMIF($E$4:$E$107,"520-2",$AD$4:$AD$107)</f>
        <v>0</v>
      </c>
      <c r="AE118" s="113">
        <f>SUMIF($E$4:$E$107,"520-2",$AE$4:$AE$107)</f>
        <v>0</v>
      </c>
      <c r="AF118" s="113">
        <f>SUMIF($E$4:$E$107,"520-2",$AF$4:$AF$107)</f>
        <v>0</v>
      </c>
      <c r="AG118" s="113">
        <f>SUMIF($E$4:$E$107,"520-2",$AG$4:$AG$107)</f>
        <v>0</v>
      </c>
      <c r="AH118" s="113">
        <f>SUMIF($E$4:$E$107,"520-2",$AH$4:$AH$107)</f>
        <v>0</v>
      </c>
      <c r="AI118" s="113">
        <f>SUMIF($E$4:$E$107,"520-2",$AI$4:$AI$107)</f>
        <v>0</v>
      </c>
      <c r="AJ118" s="113">
        <f>SUMIF($E$4:$E$107,"520-2",$AJ$4:$AJ$107)</f>
        <v>0</v>
      </c>
      <c r="AK118" s="113">
        <f>SUMIF($E$4:$E$107,"520-2",$AK$4:$AK$107)</f>
        <v>0</v>
      </c>
      <c r="AL118" s="113">
        <f>SUMIF($E$4:$E$107,"520-2",$AL$4:$AL$107)</f>
        <v>0</v>
      </c>
      <c r="AM118" s="113">
        <f>SUMIF($E$4:$E$107,"520-2",$AM$4:$AM$107)</f>
        <v>0</v>
      </c>
      <c r="AN118" s="113">
        <f>SUMIF($E$4:$E$107,"520-2",$AN$4:$AN$107)</f>
        <v>0</v>
      </c>
      <c r="AO118" s="113">
        <f>SUMIF($E$4:$E$107,"520-2",$AO$4:$AO$107)</f>
        <v>0</v>
      </c>
      <c r="AP118" s="113">
        <f>SUMIF($E$4:$E$107,"520-2",$AP$4:$AP$107)</f>
        <v>0</v>
      </c>
      <c r="AQ118" s="113">
        <f>SUMIF($E$4:$E$107,"520-2",$AQ$4:$AQ$107)</f>
        <v>0</v>
      </c>
      <c r="AR118" s="113">
        <f>SUMIF($E$4:$E$107,"520-2",$AR$4:$AR$107)</f>
        <v>0</v>
      </c>
      <c r="AS118" s="113">
        <f>SUMIF($E$4:$E$107,"520-2",$AS$4:$AS$107)</f>
        <v>0</v>
      </c>
      <c r="AT118" s="113">
        <f>SUMIF($E$4:$E$107,"520-2",$AT$4:$AT$107)</f>
        <v>0</v>
      </c>
      <c r="AU118" s="113">
        <f>SUMIF($E$4:$E$107,"520-2",$AU$4:$AU$107)</f>
        <v>667371659</v>
      </c>
      <c r="AV118" s="113">
        <f>SUMIF($E$4:$E$107,"520-2",$AV$4:$AV$107)</f>
        <v>33084973</v>
      </c>
      <c r="AW118" s="113">
        <f>SUMIF($E$4:$E$107,"520-2",$AW$4:$AW$107)</f>
        <v>0</v>
      </c>
      <c r="AX118" s="98">
        <f t="shared" si="118"/>
        <v>0</v>
      </c>
      <c r="AY118" s="25">
        <f t="shared" si="119"/>
        <v>0</v>
      </c>
      <c r="AZ118" s="116"/>
      <c r="BA118" s="116"/>
      <c r="BB118" s="116"/>
      <c r="BC118" s="116">
        <f>SUMIF($E$4:$E$107,"520-2",$BC$4:$BC$107)</f>
        <v>0</v>
      </c>
      <c r="BD118" s="116"/>
      <c r="BE118" s="116"/>
      <c r="BF118" s="116"/>
      <c r="BG118" s="116"/>
      <c r="BH118" s="116"/>
      <c r="BI118" s="116"/>
      <c r="BJ118" s="116"/>
      <c r="BK118" s="116"/>
      <c r="BL118" s="116"/>
      <c r="BM118" s="116">
        <f>SUMIF($E$4:$E$107,"520-2",$BM$4:$BM$107)</f>
        <v>0</v>
      </c>
      <c r="BN118" s="116"/>
      <c r="BO118" s="116"/>
      <c r="BP118" s="116"/>
      <c r="BQ118" s="116">
        <f>SUMIF($E$4:$E$107,"520-2",$BQ$4:$BQ$107)</f>
        <v>0</v>
      </c>
      <c r="BR118" s="116">
        <f>SUMIF($E$4:$E$107,"520-2",$BR$4:$BR$107)</f>
        <v>0</v>
      </c>
      <c r="BS118" s="117"/>
      <c r="BT118" s="118">
        <f t="shared" si="120"/>
        <v>0.73378430372260361</v>
      </c>
      <c r="BU118" s="25">
        <f t="shared" si="121"/>
        <v>513984082</v>
      </c>
      <c r="BV118" s="119"/>
      <c r="BW118" s="119"/>
      <c r="BX118" s="119"/>
      <c r="BY118" s="113">
        <f>SUMIF($E$4:$E$107,"520-2",$BY$4:$BY$107)</f>
        <v>0</v>
      </c>
      <c r="BZ118" s="113"/>
      <c r="CA118" s="113"/>
      <c r="CB118" s="113">
        <f t="shared" si="122"/>
        <v>0</v>
      </c>
      <c r="CC118" s="113"/>
      <c r="CD118" s="113"/>
      <c r="CE118" s="113"/>
      <c r="CF118" s="113"/>
      <c r="CG118" s="113"/>
      <c r="CH118" s="113">
        <f>SUMIF($E$4:$E$107,"520-2",$CH$4:$CH$107)</f>
        <v>0</v>
      </c>
      <c r="CI118" s="113">
        <f>SUMIF($E$4:$E$107,"520-2",$CI$4:$CI$107)</f>
        <v>0</v>
      </c>
      <c r="CJ118" s="113"/>
      <c r="CK118" s="113"/>
      <c r="CL118" s="113">
        <f>SUMIF($E$4:$E$107,"111",$CL$4:$CL$107)</f>
        <v>0</v>
      </c>
      <c r="CM118" s="113">
        <f>SUMIF($E$4:$E$107,"520-2",$CM$4:$CM$107)</f>
        <v>481150482</v>
      </c>
      <c r="CN118" s="113">
        <f>+'[1]ENERO 2017'!$H$908</f>
        <v>32833600</v>
      </c>
      <c r="CO118" s="119">
        <f>SUMIF($E$4:$E$107,"520-2",$CO$4:$CO$107)</f>
        <v>0</v>
      </c>
      <c r="CP118" s="23">
        <f t="shared" si="123"/>
        <v>0.26621569627739639</v>
      </c>
      <c r="CQ118" s="25">
        <f t="shared" si="124"/>
        <v>186472550</v>
      </c>
      <c r="CR118" s="117"/>
      <c r="CS118" s="117"/>
      <c r="CT118" s="117"/>
      <c r="CU118" s="117"/>
      <c r="CV118" s="116"/>
      <c r="CW118" s="116"/>
      <c r="CX118" s="116"/>
      <c r="CY118" s="116"/>
      <c r="CZ118" s="120"/>
      <c r="DA118" s="120"/>
      <c r="DB118" s="120"/>
      <c r="DC118" s="120"/>
      <c r="DD118" s="120"/>
      <c r="DE118" s="120">
        <f>SUMIF($E$4:$E$107,"520-2",$DE$4:$DE$107)</f>
        <v>0</v>
      </c>
      <c r="DF118" s="120"/>
      <c r="DG118" s="120"/>
      <c r="DH118" s="120">
        <f>SUMIF($E$4:$E$107,"520-2",$DH$4:$DH$107)</f>
        <v>0</v>
      </c>
      <c r="DI118" s="120">
        <f>SUMIF($E$4:$E$107,"520-2",$DI$4:$DI$107)</f>
        <v>186221177</v>
      </c>
      <c r="DJ118" s="120">
        <f>SUMIF($E$4:$E$107,"520-2",$DJ$4:$DJ$107)</f>
        <v>251373</v>
      </c>
      <c r="DK118" s="120">
        <f>SUMIF($E$4:$E$107,"520-2",$DK$4:$DK$107)</f>
        <v>0</v>
      </c>
      <c r="DM118" s="26">
        <f t="shared" si="125"/>
        <v>700456632</v>
      </c>
      <c r="DN118" s="26">
        <f t="shared" si="126"/>
        <v>700456632</v>
      </c>
      <c r="DO118" s="26">
        <f t="shared" si="127"/>
        <v>700456632</v>
      </c>
    </row>
    <row r="119" spans="3:119" x14ac:dyDescent="0.25">
      <c r="C119" s="122"/>
      <c r="D119" s="111" t="s">
        <v>347</v>
      </c>
      <c r="E119" s="124"/>
      <c r="F119" s="125"/>
      <c r="G119" s="126">
        <f t="shared" ref="G119:AA119" si="128">SUM(G112:G118)</f>
        <v>17813884823</v>
      </c>
      <c r="H119" s="126">
        <f t="shared" si="128"/>
        <v>0</v>
      </c>
      <c r="I119" s="126">
        <f t="shared" si="128"/>
        <v>2084954283</v>
      </c>
      <c r="J119" s="126">
        <f t="shared" si="128"/>
        <v>3950000000</v>
      </c>
      <c r="K119" s="126">
        <f t="shared" si="128"/>
        <v>1973969361</v>
      </c>
      <c r="L119" s="126">
        <f t="shared" si="128"/>
        <v>80883013</v>
      </c>
      <c r="M119" s="126">
        <f t="shared" si="128"/>
        <v>210796645</v>
      </c>
      <c r="N119" s="126">
        <f t="shared" si="128"/>
        <v>12004716</v>
      </c>
      <c r="O119" s="126">
        <f t="shared" si="128"/>
        <v>6840985</v>
      </c>
      <c r="P119" s="126">
        <f t="shared" si="128"/>
        <v>30665828</v>
      </c>
      <c r="Q119" s="126">
        <f t="shared" si="128"/>
        <v>1940856</v>
      </c>
      <c r="R119" s="126">
        <f t="shared" si="128"/>
        <v>135153822</v>
      </c>
      <c r="S119" s="126">
        <f t="shared" si="128"/>
        <v>4175989854</v>
      </c>
      <c r="T119" s="126">
        <f t="shared" si="128"/>
        <v>300000000</v>
      </c>
      <c r="U119" s="126">
        <f t="shared" si="128"/>
        <v>278034610</v>
      </c>
      <c r="V119" s="126">
        <f t="shared" si="128"/>
        <v>1345442337</v>
      </c>
      <c r="W119" s="126">
        <f t="shared" si="128"/>
        <v>0</v>
      </c>
      <c r="X119" s="126">
        <f t="shared" si="128"/>
        <v>119946741</v>
      </c>
      <c r="Y119" s="126">
        <f t="shared" si="128"/>
        <v>667371659</v>
      </c>
      <c r="Z119" s="126">
        <f t="shared" si="128"/>
        <v>33084973</v>
      </c>
      <c r="AA119" s="126">
        <f t="shared" si="128"/>
        <v>2406805140</v>
      </c>
      <c r="AB119" s="115">
        <f t="shared" si="116"/>
        <v>0.53740598999717692</v>
      </c>
      <c r="AC119" s="126">
        <f t="shared" ref="AC119:AW121" si="129">SUM(AC112:AC118)</f>
        <v>9573288409</v>
      </c>
      <c r="AD119" s="126">
        <f t="shared" si="129"/>
        <v>0</v>
      </c>
      <c r="AE119" s="126">
        <f t="shared" si="129"/>
        <v>1609335119</v>
      </c>
      <c r="AF119" s="126">
        <f t="shared" si="129"/>
        <v>2130060553</v>
      </c>
      <c r="AG119" s="126">
        <f>SUM(AG112:AG118)</f>
        <v>836613069</v>
      </c>
      <c r="AH119" s="126">
        <f>SUM(AH112:AH118)</f>
        <v>0</v>
      </c>
      <c r="AI119" s="126">
        <f t="shared" si="129"/>
        <v>11416500</v>
      </c>
      <c r="AJ119" s="126">
        <f t="shared" si="129"/>
        <v>0</v>
      </c>
      <c r="AK119" s="126">
        <f t="shared" si="129"/>
        <v>0</v>
      </c>
      <c r="AL119" s="126">
        <f t="shared" si="129"/>
        <v>0</v>
      </c>
      <c r="AM119" s="126">
        <f t="shared" si="129"/>
        <v>0</v>
      </c>
      <c r="AN119" s="126">
        <f t="shared" si="129"/>
        <v>0</v>
      </c>
      <c r="AO119" s="126">
        <f t="shared" si="129"/>
        <v>2631514837</v>
      </c>
      <c r="AP119" s="126">
        <f>SUM(AP112:AP118)</f>
        <v>83523567</v>
      </c>
      <c r="AQ119" s="126">
        <f t="shared" si="129"/>
        <v>269034610</v>
      </c>
      <c r="AR119" s="126">
        <f t="shared" si="129"/>
        <v>599840587</v>
      </c>
      <c r="AS119" s="126">
        <f t="shared" si="129"/>
        <v>0</v>
      </c>
      <c r="AT119" s="126">
        <f t="shared" si="129"/>
        <v>0</v>
      </c>
      <c r="AU119" s="126">
        <f t="shared" si="129"/>
        <v>667371659</v>
      </c>
      <c r="AV119" s="126">
        <f t="shared" si="129"/>
        <v>33084973</v>
      </c>
      <c r="AW119" s="126">
        <f t="shared" si="129"/>
        <v>701492935</v>
      </c>
      <c r="AX119" s="98">
        <f t="shared" si="118"/>
        <v>0.46259401000282308</v>
      </c>
      <c r="AY119" s="127">
        <f t="shared" ref="AY119:BS119" si="130">SUM(AY112:AY118)</f>
        <v>8240596414</v>
      </c>
      <c r="AZ119" s="127">
        <f t="shared" si="130"/>
        <v>0</v>
      </c>
      <c r="BA119" s="127">
        <f t="shared" si="130"/>
        <v>475619164</v>
      </c>
      <c r="BB119" s="127">
        <f t="shared" si="130"/>
        <v>1819939447</v>
      </c>
      <c r="BC119" s="127">
        <f t="shared" si="130"/>
        <v>1137356292</v>
      </c>
      <c r="BD119" s="127">
        <f t="shared" si="130"/>
        <v>80883013</v>
      </c>
      <c r="BE119" s="127">
        <f t="shared" si="130"/>
        <v>199380145</v>
      </c>
      <c r="BF119" s="127">
        <f t="shared" si="130"/>
        <v>12004716</v>
      </c>
      <c r="BG119" s="127">
        <f t="shared" si="130"/>
        <v>6840985</v>
      </c>
      <c r="BH119" s="127">
        <f t="shared" si="130"/>
        <v>30665828</v>
      </c>
      <c r="BI119" s="127">
        <f t="shared" si="130"/>
        <v>1940856</v>
      </c>
      <c r="BJ119" s="127">
        <f t="shared" si="130"/>
        <v>135153822</v>
      </c>
      <c r="BK119" s="127">
        <f t="shared" si="130"/>
        <v>1544475017</v>
      </c>
      <c r="BL119" s="127">
        <f t="shared" si="130"/>
        <v>216476433</v>
      </c>
      <c r="BM119" s="127">
        <f t="shared" si="130"/>
        <v>9000000</v>
      </c>
      <c r="BN119" s="127">
        <f t="shared" si="130"/>
        <v>745601750</v>
      </c>
      <c r="BO119" s="127">
        <f t="shared" si="130"/>
        <v>0</v>
      </c>
      <c r="BP119" s="127">
        <f t="shared" si="130"/>
        <v>119946741</v>
      </c>
      <c r="BQ119" s="127">
        <f t="shared" si="130"/>
        <v>0</v>
      </c>
      <c r="BR119" s="127">
        <f t="shared" si="130"/>
        <v>0</v>
      </c>
      <c r="BS119" s="127">
        <f t="shared" si="130"/>
        <v>1705312205</v>
      </c>
      <c r="BT119" s="118">
        <f t="shared" si="120"/>
        <v>0.33618478958995796</v>
      </c>
      <c r="BU119" s="25">
        <f t="shared" ref="BU119:CO119" si="131">SUM(BU112:BU118)</f>
        <v>5988757121</v>
      </c>
      <c r="BV119" s="25">
        <f t="shared" si="131"/>
        <v>0</v>
      </c>
      <c r="BW119" s="25">
        <f t="shared" si="131"/>
        <v>1181924114</v>
      </c>
      <c r="BX119" s="25">
        <f t="shared" si="131"/>
        <v>1617464439</v>
      </c>
      <c r="BY119" s="25">
        <f t="shared" si="131"/>
        <v>758089793</v>
      </c>
      <c r="BZ119" s="25">
        <f t="shared" si="131"/>
        <v>0</v>
      </c>
      <c r="CA119" s="25">
        <f t="shared" si="131"/>
        <v>0</v>
      </c>
      <c r="CB119" s="25">
        <f t="shared" si="131"/>
        <v>0</v>
      </c>
      <c r="CC119" s="25"/>
      <c r="CD119" s="25">
        <f t="shared" si="131"/>
        <v>0</v>
      </c>
      <c r="CE119" s="25">
        <f t="shared" si="131"/>
        <v>0</v>
      </c>
      <c r="CF119" s="25">
        <f t="shared" si="131"/>
        <v>0</v>
      </c>
      <c r="CG119" s="25">
        <f t="shared" si="131"/>
        <v>963212865</v>
      </c>
      <c r="CH119" s="25">
        <f t="shared" si="131"/>
        <v>79453767</v>
      </c>
      <c r="CI119" s="25">
        <f t="shared" si="131"/>
        <v>90187284</v>
      </c>
      <c r="CJ119" s="25">
        <f t="shared" si="131"/>
        <v>431260636</v>
      </c>
      <c r="CK119" s="25">
        <f t="shared" si="131"/>
        <v>0</v>
      </c>
      <c r="CL119" s="25">
        <f t="shared" si="131"/>
        <v>0</v>
      </c>
      <c r="CM119" s="25">
        <f t="shared" si="131"/>
        <v>481150482</v>
      </c>
      <c r="CN119" s="25">
        <f t="shared" si="131"/>
        <v>32833600</v>
      </c>
      <c r="CO119" s="25">
        <f t="shared" si="131"/>
        <v>353180141</v>
      </c>
      <c r="CP119" s="23">
        <f t="shared" si="123"/>
        <v>0.6638152104100421</v>
      </c>
      <c r="CQ119" s="126">
        <f t="shared" ref="CQ119:DK119" ca="1" si="132">SUM(CQ112:CQ118)</f>
        <v>11825127702</v>
      </c>
      <c r="CR119" s="126">
        <f t="shared" ca="1" si="132"/>
        <v>0</v>
      </c>
      <c r="CS119" s="126">
        <f t="shared" si="132"/>
        <v>903030169</v>
      </c>
      <c r="CT119" s="126">
        <f t="shared" si="132"/>
        <v>2332535561</v>
      </c>
      <c r="CU119" s="126">
        <f t="shared" si="132"/>
        <v>1215879568</v>
      </c>
      <c r="CV119" s="126">
        <f t="shared" si="132"/>
        <v>80883013</v>
      </c>
      <c r="CW119" s="126">
        <f t="shared" si="132"/>
        <v>210796645</v>
      </c>
      <c r="CX119" s="126">
        <f t="shared" si="132"/>
        <v>12004716</v>
      </c>
      <c r="CY119" s="126">
        <f t="shared" si="132"/>
        <v>6840985</v>
      </c>
      <c r="CZ119" s="126">
        <f t="shared" si="132"/>
        <v>30665828</v>
      </c>
      <c r="DA119" s="126">
        <f t="shared" si="132"/>
        <v>1940856</v>
      </c>
      <c r="DB119" s="126">
        <f t="shared" si="132"/>
        <v>135153822</v>
      </c>
      <c r="DC119" s="126">
        <f t="shared" si="132"/>
        <v>3212776989</v>
      </c>
      <c r="DD119" s="126">
        <f t="shared" si="132"/>
        <v>220546233</v>
      </c>
      <c r="DE119" s="126">
        <f t="shared" si="132"/>
        <v>187847326</v>
      </c>
      <c r="DF119" s="126">
        <f t="shared" si="132"/>
        <v>914181701</v>
      </c>
      <c r="DG119" s="126">
        <f t="shared" si="132"/>
        <v>0</v>
      </c>
      <c r="DH119" s="126">
        <f t="shared" si="132"/>
        <v>119946741</v>
      </c>
      <c r="DI119" s="126">
        <f t="shared" si="132"/>
        <v>186221177</v>
      </c>
      <c r="DJ119" s="126">
        <f t="shared" si="132"/>
        <v>251373</v>
      </c>
      <c r="DK119" s="126">
        <f t="shared" si="132"/>
        <v>2053624999</v>
      </c>
      <c r="DM119" s="26">
        <f t="shared" si="125"/>
        <v>17813884823</v>
      </c>
      <c r="DN119" s="26">
        <f t="shared" si="126"/>
        <v>17813884823</v>
      </c>
      <c r="DO119" s="26">
        <f t="shared" ca="1" si="127"/>
        <v>17813884823</v>
      </c>
    </row>
    <row r="120" spans="3:119" x14ac:dyDescent="0.25">
      <c r="C120" s="122"/>
      <c r="D120" s="111" t="s">
        <v>238</v>
      </c>
      <c r="E120" s="128">
        <v>301</v>
      </c>
      <c r="F120" s="112"/>
      <c r="G120" s="113">
        <f>SUMIF($E$4:$E$107,"301",$G$4:$G$107)</f>
        <v>2936106765</v>
      </c>
      <c r="H120" s="114">
        <f>SUMIF($E$4:$E$107,"301",$H$4:$H$107)</f>
        <v>277739909</v>
      </c>
      <c r="I120" s="114">
        <f>SUMIF($E$4:$E$107,"301",$I$4:$I$107)</f>
        <v>714000000</v>
      </c>
      <c r="J120" s="113">
        <f>SUMIF($E$4:$E$107,"301",$J$4:$J$107)</f>
        <v>50000000</v>
      </c>
      <c r="K120" s="113">
        <f>SUMIF($E$4:$E$107,"301",$K$4:$K$107)</f>
        <v>26578511</v>
      </c>
      <c r="L120" s="112">
        <f>SUMIF($E$4:$E$107,"301",$L$4:$L$107)</f>
        <v>0</v>
      </c>
      <c r="M120" s="112">
        <f>SUMIF($E$4:$E$107,"301",$M$4:$M$107)</f>
        <v>0</v>
      </c>
      <c r="N120" s="112">
        <f>SUMIF($E$4:$E$107,"301",$N$4:$N$107)</f>
        <v>0</v>
      </c>
      <c r="O120" s="112">
        <f>SUMIF($E$4:$E$107,"301",$O$4:$O$107)</f>
        <v>0</v>
      </c>
      <c r="P120" s="112">
        <f>SUMIF($E$4:$E$107,"301",$P$4:$P$107)</f>
        <v>0</v>
      </c>
      <c r="Q120" s="112">
        <f>SUMIF($E$4:$E$107,"301",$Q$4:$Q$107)</f>
        <v>0</v>
      </c>
      <c r="R120" s="112">
        <f>SUMIF($E$4:$E$107,"301",$R$4:$R$107)</f>
        <v>0</v>
      </c>
      <c r="S120" s="112">
        <f>SUMIF($E$4:$E$107,"301",$S$4:$S$107)</f>
        <v>0</v>
      </c>
      <c r="T120" s="112">
        <f>SUMIF($E$4:$E$107,"301",$T$4:$T$107)</f>
        <v>230450000</v>
      </c>
      <c r="U120" s="112">
        <f>SUMIF($E$4:$E$107,"301",$U$4:$U$107)</f>
        <v>0</v>
      </c>
      <c r="V120" s="112">
        <f>SUMIF($E$4:$E$107,"301",$V$4:$V$107)</f>
        <v>0</v>
      </c>
      <c r="W120" s="112">
        <f>SUMIF($E$4:$E$100,"301",$W$4:$W$100)</f>
        <v>1570638184</v>
      </c>
      <c r="X120" s="112"/>
      <c r="Y120" s="112">
        <f>SUMIF($E$4:$E$100,"301",$Y$4:$Y$100)</f>
        <v>0</v>
      </c>
      <c r="Z120" s="112">
        <f>SUMIF($E$4:$E$107,"301",$Z$4:$Z$107)</f>
        <v>0</v>
      </c>
      <c r="AA120" s="112">
        <f>SUMIF($E$4:$E$107,"301",$AA$4:$AA$107)</f>
        <v>66700161</v>
      </c>
      <c r="AB120" s="115">
        <f t="shared" si="116"/>
        <v>0.89640148490989902</v>
      </c>
      <c r="AC120" s="25">
        <f>SUM(AD120:AW120)</f>
        <v>2631930464</v>
      </c>
      <c r="AD120" s="113">
        <f>SUMIF($E$4:$E$107,"301",$AD$4:$AD$107)</f>
        <v>265880851</v>
      </c>
      <c r="AE120" s="113">
        <f>SUMIF($E$4:$E$107,"301",$AE$4:$AE$107)</f>
        <v>714000000</v>
      </c>
      <c r="AF120" s="113">
        <f>SUMIF($E$4:$E$107,"301",$AF$4:$AF$107)</f>
        <v>50000000</v>
      </c>
      <c r="AG120" s="113">
        <f>SUMIF($E$4:$E$107,"111",$AG$4:$AG$107)</f>
        <v>0</v>
      </c>
      <c r="AH120" s="113">
        <f>SUMIF($E$4:$E$107,"301",$AH$4:$AH$107)</f>
        <v>0</v>
      </c>
      <c r="AI120" s="113">
        <f>SUMIF($E$4:$E$107,"301",$AI$4:$AI$107)</f>
        <v>0</v>
      </c>
      <c r="AJ120" s="113">
        <f>SUMIF($E$4:$E$107,"301",$AJ$4:$AJ$107)</f>
        <v>0</v>
      </c>
      <c r="AK120" s="113">
        <f>SUMIF($E$4:$E$107,"301",$AK$4:$AK$107)</f>
        <v>0</v>
      </c>
      <c r="AL120" s="113">
        <f>SUMIF($E$4:$E$107,"301",$AL$4:$AL$107)</f>
        <v>0</v>
      </c>
      <c r="AM120" s="113">
        <f>SUMIF($E$4:$E$107,"301",$AM$4:$AM$107)</f>
        <v>0</v>
      </c>
      <c r="AN120" s="113">
        <f>SUMIF($E$4:$E$107,"301",$AN$4:$AN$107)</f>
        <v>0</v>
      </c>
      <c r="AO120" s="113">
        <f>SUMIF($E$4:$E$107,"301",$AO$4:$AO$107)</f>
        <v>0</v>
      </c>
      <c r="AP120" s="113">
        <f>SUMIF($E$4:$E$107,"301",$AP$4:$AP$107)</f>
        <v>0</v>
      </c>
      <c r="AQ120" s="113">
        <f>SUMIF($E$4:$E$107,"301",$AQ$4:$AQ$107)</f>
        <v>0</v>
      </c>
      <c r="AR120" s="113">
        <f>SUMIF($E$4:$E$107,"301",$AR$4:$AR$107)</f>
        <v>0</v>
      </c>
      <c r="AS120" s="113">
        <f>SUMIF($E$4:$E$107,"301",$AS$4:$AS$107)</f>
        <v>1560664423</v>
      </c>
      <c r="AT120" s="113">
        <f>SUMIF($E$4:$E$107,"301",$AT$4:$AT$107)</f>
        <v>0</v>
      </c>
      <c r="AU120" s="113">
        <f>SUMIF($E$4:$E$107,"301",$AU$4:$AU$107)</f>
        <v>0</v>
      </c>
      <c r="AV120" s="113">
        <f>SUMIF($E$4:$E$107,"301",$AV$4:$AV$107)</f>
        <v>0</v>
      </c>
      <c r="AW120" s="113">
        <f>SUMIF($E$4:$E$107,"301",$AW$4:$AW$107)</f>
        <v>41385190</v>
      </c>
      <c r="AX120" s="98">
        <f t="shared" si="118"/>
        <v>0.10359851509010098</v>
      </c>
      <c r="AY120" s="25">
        <f>SUM(AZ120:BS120)</f>
        <v>304176301</v>
      </c>
      <c r="AZ120" s="116">
        <f>SUMIF($E$4:$E$107,"301",$AZ$4:$AZ$107)</f>
        <v>11859058</v>
      </c>
      <c r="BA120" s="116">
        <f>SUMIF($E$4:$E$107,"301",$BA$4:$BA$107)</f>
        <v>0</v>
      </c>
      <c r="BB120" s="116">
        <f>SUMIF($E$4:$E$107,"301",$BB$4:$BB$107)</f>
        <v>0</v>
      </c>
      <c r="BC120" s="116">
        <f>SUMIF($E$4:$E$107,"301",$BC$4:$BC$107)</f>
        <v>26578511</v>
      </c>
      <c r="BD120" s="116">
        <f>SUMIF($E$4:$E$107,"301",$BD$4:$BD$107)</f>
        <v>0</v>
      </c>
      <c r="BE120" s="116">
        <f>SUMIF($E$4:$E$107,"301",$BE$4:$BE$107)</f>
        <v>0</v>
      </c>
      <c r="BF120" s="116">
        <f>SUMIF($E$4:$E$107,"301",$BF$4:$BF$107)</f>
        <v>0</v>
      </c>
      <c r="BG120" s="116">
        <f>SUMIF($E$4:$E$107,"301",$BG$4:$BG$107)</f>
        <v>0</v>
      </c>
      <c r="BH120" s="116">
        <f>SUMIF($E$4:$E$107,"301",$BH$4:$BH$107)</f>
        <v>0</v>
      </c>
      <c r="BI120" s="116">
        <f>SUMIF($E$4:$E$107,"301",$BI$4:$BI$107)</f>
        <v>0</v>
      </c>
      <c r="BJ120" s="116">
        <f>SUMIF($E$4:$E$107,"301",$BJ$4:$BJ$107)</f>
        <v>0</v>
      </c>
      <c r="BK120" s="116">
        <f>SUMIF($E$4:$E$107,"301",$BK$4:$BK$107)</f>
        <v>0</v>
      </c>
      <c r="BL120" s="116">
        <f>SUMIF($E$4:$E$107,"301",$BL$4:$BL$107)</f>
        <v>230450000</v>
      </c>
      <c r="BM120" s="116">
        <f>SUMIF($E$4:$E$107,"301",$BM$4:$BM$107)</f>
        <v>0</v>
      </c>
      <c r="BN120" s="116">
        <f>SUMIF($E$4:$E$107,"301",$BN$4:$BN$107)</f>
        <v>0</v>
      </c>
      <c r="BO120" s="116">
        <f>SUMIF($E$4:$E$107,"301",$BO$4:$BO$107)</f>
        <v>9973761</v>
      </c>
      <c r="BP120" s="116"/>
      <c r="BQ120" s="116">
        <f>SUMIF($E$4:$E$107,"301",$BQ$4:$BQ$107)</f>
        <v>0</v>
      </c>
      <c r="BR120" s="116"/>
      <c r="BS120" s="117">
        <f>SUMIF($E$4:$E$107,"301",$BS$4:$BS$107)</f>
        <v>25314971</v>
      </c>
      <c r="BT120" s="118">
        <f t="shared" si="120"/>
        <v>0.74860484748074207</v>
      </c>
      <c r="BU120" s="25">
        <f>SUM(BV120:CO120)</f>
        <v>2197983757</v>
      </c>
      <c r="BV120" s="113">
        <f>SUMIF($E$4:$E$107,"301",$BV$4:$BV$107)</f>
        <v>126100846</v>
      </c>
      <c r="BW120" s="113">
        <f>SUMIF($E$4:$E$107,"301",$BW$4:$BW$107)</f>
        <v>531003056</v>
      </c>
      <c r="BX120" s="113">
        <f>SUMIF($E$4:$E$107,"301",$BX$4:$BX$107)</f>
        <v>36096024</v>
      </c>
      <c r="BY120" s="113">
        <f>SUMIF($E$4:$E$107,"301",$BY$4:$BY$107)</f>
        <v>0</v>
      </c>
      <c r="BZ120" s="113">
        <f>SUMIF($E$4:$E$107,"301",$BZ$4:$BZ$107)</f>
        <v>0</v>
      </c>
      <c r="CA120" s="113">
        <f>SUMIF($E$4:$E$107,"301",$CA$4:$CA$107)</f>
        <v>0</v>
      </c>
      <c r="CB120" s="113">
        <f>SUMIF($E$4:$E$107,"111",$CB$4:$CB$107)</f>
        <v>0</v>
      </c>
      <c r="CC120" s="113"/>
      <c r="CD120" s="113">
        <f>SUMIF($E$4:$E$107,"301",$CD$4:$CD$107)</f>
        <v>0</v>
      </c>
      <c r="CE120" s="113">
        <f>SUMIF($E$4:$E$107,"301",$CE$4:$CE$107)</f>
        <v>0</v>
      </c>
      <c r="CF120" s="113">
        <f>SUMIF($E$4:$E$107,"301",$CF$4:$CF$107)</f>
        <v>0</v>
      </c>
      <c r="CG120" s="113">
        <f>SUMIF($E$4:$E$107,"301",$CG$4:$CG$107)</f>
        <v>0</v>
      </c>
      <c r="CH120" s="113">
        <f>SUMIF($E$4:$E$107,"301",$CH$4:$CH$107)</f>
        <v>0</v>
      </c>
      <c r="CI120" s="113">
        <f>SUMIF($E$4:$E$107,"301",$CI$4:$CI$107)</f>
        <v>0</v>
      </c>
      <c r="CJ120" s="113">
        <f>SUMIF($E$4:$E$107,"301",$CJ$4:$CJ$107)</f>
        <v>0</v>
      </c>
      <c r="CK120" s="113">
        <f>SUMIF($E$4:$E$107,"301",$CK$4:$CK$107)</f>
        <v>1489230331</v>
      </c>
      <c r="CL120" s="113">
        <f>SUMIF($E$4:$E$107,"301",$CL$4:$CL$107)</f>
        <v>0</v>
      </c>
      <c r="CM120" s="113">
        <f>SUMIF($E$4:$E$107,"301",$CM$4:$CM$107)</f>
        <v>0</v>
      </c>
      <c r="CN120" s="113">
        <f>SUMIF($E$4:$E$107,"301",$CN$4:$CN$107)</f>
        <v>0</v>
      </c>
      <c r="CO120" s="119">
        <f>SUMIF($E$4:$E$107,"301",$CO$4:$CO$107)</f>
        <v>15553500</v>
      </c>
      <c r="CP120" s="23">
        <f t="shared" si="123"/>
        <v>0.25139515251925793</v>
      </c>
      <c r="CQ120" s="25">
        <f>SUM(CR120:DK120)</f>
        <v>738123008</v>
      </c>
      <c r="CR120" s="116">
        <f>SUMIF($E$4:$E$107,"301",$CR$4:$CR$107)</f>
        <v>151639063</v>
      </c>
      <c r="CS120" s="116">
        <f>SUMIF($E$4:$E$107,"301",$CS$4:$CS$107)</f>
        <v>182996944</v>
      </c>
      <c r="CT120" s="116">
        <f>SUMIF($E$4:$E$107,"301",$CT$4:$CT$107)</f>
        <v>13903976</v>
      </c>
      <c r="CU120" s="116">
        <f>SUMIF($E$4:$E$107,"301",$CU$4:$CU$107)</f>
        <v>26578511</v>
      </c>
      <c r="CV120" s="116">
        <f>SUMIF($E$4:$E$107,"301",$CV$4:$CV$107)</f>
        <v>0</v>
      </c>
      <c r="CW120" s="116">
        <f>SUMIF($E$4:$E$107,"301",$CW$4:$CW$107)</f>
        <v>0</v>
      </c>
      <c r="CX120" s="116">
        <f>SUMIF($E$4:$E$107,"301",$CX$4:$CX$107)</f>
        <v>0</v>
      </c>
      <c r="CY120" s="116">
        <f>SUMIF($E$4:$E$107,"301",$CY$4:$CY$107)</f>
        <v>0</v>
      </c>
      <c r="CZ120" s="120">
        <f>SUMIF($E$4:$E$107,"301",$CZ$4:$CZ$107)</f>
        <v>0</v>
      </c>
      <c r="DA120" s="120">
        <f>SUMIF($E$4:$E$107,"301",$DA$4:$DA$107)</f>
        <v>0</v>
      </c>
      <c r="DB120" s="120">
        <f>SUMIF($E$4:$E$107,"301",$DB$4:$DB$107)</f>
        <v>0</v>
      </c>
      <c r="DC120" s="120">
        <f>SUMIF($E$4:$E$107,"301",$DC$4:$DC$107)</f>
        <v>0</v>
      </c>
      <c r="DD120" s="120">
        <f>SUMIF($E$4:$E$107,"301",$DD$4:$DD$107)</f>
        <v>230450000</v>
      </c>
      <c r="DE120" s="120">
        <f>SUMIF($E$4:$E$107,"301",$DE$4:$DE$107)</f>
        <v>0</v>
      </c>
      <c r="DF120" s="120">
        <f>SUMIF($E$4:$E$107,"301",$DF$4:$DF$107)</f>
        <v>0</v>
      </c>
      <c r="DG120" s="120">
        <f>SUMIF($E$4:$E$107,"301",$DG$4:$DG$107)</f>
        <v>81407853</v>
      </c>
      <c r="DH120" s="120">
        <f>SUMIF($E$4:$E$107,"301",$DH$4:$DH$107)</f>
        <v>0</v>
      </c>
      <c r="DI120" s="120">
        <f>SUMIF($E$4:$E$107,"301",$DI$4:$DI$107)</f>
        <v>0</v>
      </c>
      <c r="DJ120" s="120">
        <f>SUMIF($E$4:$E$107,"301",$DJ$4:$DJ$107)</f>
        <v>0</v>
      </c>
      <c r="DK120" s="120">
        <f>SUMIF($E$4:$E$107,"301",$DK$4:$DK$107)</f>
        <v>51146661</v>
      </c>
      <c r="DM120" s="26">
        <f t="shared" si="125"/>
        <v>2936106765</v>
      </c>
      <c r="DN120" s="26">
        <f t="shared" si="126"/>
        <v>2936106765</v>
      </c>
      <c r="DO120" s="26">
        <f t="shared" si="127"/>
        <v>2936106765</v>
      </c>
    </row>
    <row r="121" spans="3:119" ht="15.75" thickBot="1" x14ac:dyDescent="0.3">
      <c r="C121" s="160" t="s">
        <v>348</v>
      </c>
      <c r="D121" s="161"/>
      <c r="E121" s="129"/>
      <c r="F121" s="130"/>
      <c r="G121" s="131">
        <f>SUM(G119:G120)</f>
        <v>20749991588</v>
      </c>
      <c r="H121" s="131">
        <f t="shared" ref="H121:AA121" si="133">SUM(H119:H120)</f>
        <v>277739909</v>
      </c>
      <c r="I121" s="131">
        <f t="shared" si="133"/>
        <v>2798954283</v>
      </c>
      <c r="J121" s="131">
        <f t="shared" si="133"/>
        <v>4000000000</v>
      </c>
      <c r="K121" s="131">
        <f t="shared" si="133"/>
        <v>2000547872</v>
      </c>
      <c r="L121" s="131">
        <f t="shared" si="133"/>
        <v>80883013</v>
      </c>
      <c r="M121" s="131">
        <f t="shared" si="133"/>
        <v>210796645</v>
      </c>
      <c r="N121" s="131">
        <f t="shared" si="133"/>
        <v>12004716</v>
      </c>
      <c r="O121" s="131">
        <f t="shared" si="133"/>
        <v>6840985</v>
      </c>
      <c r="P121" s="131">
        <f t="shared" si="133"/>
        <v>30665828</v>
      </c>
      <c r="Q121" s="131">
        <f t="shared" si="133"/>
        <v>1940856</v>
      </c>
      <c r="R121" s="131">
        <f t="shared" si="133"/>
        <v>135153822</v>
      </c>
      <c r="S121" s="131">
        <f t="shared" si="133"/>
        <v>4175989854</v>
      </c>
      <c r="T121" s="131">
        <f t="shared" si="133"/>
        <v>530450000</v>
      </c>
      <c r="U121" s="132">
        <f t="shared" si="133"/>
        <v>278034610</v>
      </c>
      <c r="V121" s="131">
        <f t="shared" si="133"/>
        <v>1345442337</v>
      </c>
      <c r="W121" s="131">
        <f t="shared" si="133"/>
        <v>1570638184</v>
      </c>
      <c r="X121" s="131">
        <f t="shared" si="133"/>
        <v>119946741</v>
      </c>
      <c r="Y121" s="131">
        <f t="shared" si="133"/>
        <v>667371659</v>
      </c>
      <c r="Z121" s="131">
        <f t="shared" si="133"/>
        <v>33084973</v>
      </c>
      <c r="AA121" s="131">
        <f t="shared" si="133"/>
        <v>2473505301</v>
      </c>
      <c r="AB121" s="133">
        <f t="shared" si="116"/>
        <v>0.58820355763702781</v>
      </c>
      <c r="AC121" s="134">
        <f>AC119+AC120</f>
        <v>12205218873</v>
      </c>
      <c r="AD121" s="134">
        <f t="shared" ref="AD121:AW121" si="134">AD119+AD120</f>
        <v>265880851</v>
      </c>
      <c r="AE121" s="134">
        <f t="shared" si="134"/>
        <v>2323335119</v>
      </c>
      <c r="AF121" s="134">
        <f t="shared" si="134"/>
        <v>2180060553</v>
      </c>
      <c r="AG121" s="134">
        <f t="shared" si="134"/>
        <v>836613069</v>
      </c>
      <c r="AH121" s="126">
        <f t="shared" si="129"/>
        <v>0</v>
      </c>
      <c r="AI121" s="126">
        <f t="shared" si="129"/>
        <v>11416500</v>
      </c>
      <c r="AJ121" s="126">
        <f t="shared" si="129"/>
        <v>0</v>
      </c>
      <c r="AK121" s="126">
        <f t="shared" si="129"/>
        <v>0</v>
      </c>
      <c r="AL121" s="134">
        <f t="shared" si="134"/>
        <v>0</v>
      </c>
      <c r="AM121" s="134">
        <f t="shared" si="134"/>
        <v>0</v>
      </c>
      <c r="AN121" s="134">
        <f t="shared" si="134"/>
        <v>0</v>
      </c>
      <c r="AO121" s="134">
        <f t="shared" si="134"/>
        <v>2631514837</v>
      </c>
      <c r="AP121" s="134">
        <f t="shared" si="134"/>
        <v>83523567</v>
      </c>
      <c r="AQ121" s="134">
        <f t="shared" si="134"/>
        <v>269034610</v>
      </c>
      <c r="AR121" s="134">
        <f t="shared" si="134"/>
        <v>599840587</v>
      </c>
      <c r="AS121" s="134">
        <f t="shared" si="134"/>
        <v>1560664423</v>
      </c>
      <c r="AT121" s="134">
        <f t="shared" si="134"/>
        <v>0</v>
      </c>
      <c r="AU121" s="134">
        <f t="shared" si="134"/>
        <v>667371659</v>
      </c>
      <c r="AV121" s="134">
        <f t="shared" si="134"/>
        <v>33084973</v>
      </c>
      <c r="AW121" s="134">
        <f t="shared" si="134"/>
        <v>742878125</v>
      </c>
      <c r="AX121" s="98">
        <f t="shared" si="118"/>
        <v>0.41179644236297219</v>
      </c>
      <c r="AY121" s="134">
        <f>AY119+AY120</f>
        <v>8544772715</v>
      </c>
      <c r="AZ121" s="134">
        <f>AZ119+AZ120</f>
        <v>11859058</v>
      </c>
      <c r="BA121" s="135">
        <f t="shared" ref="BA121:BS121" si="135">+BA119+BA120</f>
        <v>475619164</v>
      </c>
      <c r="BB121" s="135">
        <f t="shared" si="135"/>
        <v>1819939447</v>
      </c>
      <c r="BC121" s="135">
        <f t="shared" si="135"/>
        <v>1163934803</v>
      </c>
      <c r="BD121" s="135">
        <f t="shared" si="135"/>
        <v>80883013</v>
      </c>
      <c r="BE121" s="135">
        <f t="shared" si="135"/>
        <v>199380145</v>
      </c>
      <c r="BF121" s="135">
        <f t="shared" si="135"/>
        <v>12004716</v>
      </c>
      <c r="BG121" s="135">
        <f>+BG119+BG120</f>
        <v>6840985</v>
      </c>
      <c r="BH121" s="135">
        <f>+BH119+BH120</f>
        <v>30665828</v>
      </c>
      <c r="BI121" s="135">
        <f t="shared" si="135"/>
        <v>1940856</v>
      </c>
      <c r="BJ121" s="135">
        <f t="shared" si="135"/>
        <v>135153822</v>
      </c>
      <c r="BK121" s="135">
        <f t="shared" si="135"/>
        <v>1544475017</v>
      </c>
      <c r="BL121" s="135">
        <f t="shared" si="135"/>
        <v>446926433</v>
      </c>
      <c r="BM121" s="135">
        <f t="shared" si="135"/>
        <v>9000000</v>
      </c>
      <c r="BN121" s="135">
        <f t="shared" si="135"/>
        <v>745601750</v>
      </c>
      <c r="BO121" s="135">
        <f t="shared" si="135"/>
        <v>9973761</v>
      </c>
      <c r="BP121" s="135">
        <f t="shared" si="135"/>
        <v>119946741</v>
      </c>
      <c r="BQ121" s="135">
        <f t="shared" si="135"/>
        <v>0</v>
      </c>
      <c r="BR121" s="135">
        <f t="shared" si="135"/>
        <v>0</v>
      </c>
      <c r="BS121" s="135">
        <f t="shared" si="135"/>
        <v>1730627176</v>
      </c>
      <c r="BT121" s="136">
        <f t="shared" si="120"/>
        <v>0.39454188900657206</v>
      </c>
      <c r="BU121" s="137">
        <f>+BU119+BU120</f>
        <v>8186740878</v>
      </c>
      <c r="BV121" s="135">
        <f>+BV119+BV120</f>
        <v>126100846</v>
      </c>
      <c r="BW121" s="135">
        <f>+BW119+BW120</f>
        <v>1712927170</v>
      </c>
      <c r="BX121" s="135">
        <f>+BX119+BX120</f>
        <v>1653560463</v>
      </c>
      <c r="BY121" s="135">
        <f>+BY119+BY120</f>
        <v>758089793</v>
      </c>
      <c r="BZ121" s="131">
        <f t="shared" ref="BZ121:CO121" si="136">SUM(BZ119:BZ120)</f>
        <v>0</v>
      </c>
      <c r="CA121" s="131">
        <f t="shared" si="136"/>
        <v>0</v>
      </c>
      <c r="CB121" s="131">
        <f t="shared" si="136"/>
        <v>0</v>
      </c>
      <c r="CC121" s="131"/>
      <c r="CD121" s="131">
        <f t="shared" si="136"/>
        <v>0</v>
      </c>
      <c r="CE121" s="131">
        <f t="shared" si="136"/>
        <v>0</v>
      </c>
      <c r="CF121" s="131">
        <f t="shared" si="136"/>
        <v>0</v>
      </c>
      <c r="CG121" s="131">
        <f t="shared" si="136"/>
        <v>963212865</v>
      </c>
      <c r="CH121" s="131">
        <f t="shared" si="136"/>
        <v>79453767</v>
      </c>
      <c r="CI121" s="131">
        <f t="shared" si="136"/>
        <v>90187284</v>
      </c>
      <c r="CJ121" s="131">
        <f t="shared" si="136"/>
        <v>431260636</v>
      </c>
      <c r="CK121" s="131">
        <f t="shared" si="136"/>
        <v>1489230331</v>
      </c>
      <c r="CL121" s="131">
        <f t="shared" si="136"/>
        <v>0</v>
      </c>
      <c r="CM121" s="131">
        <f t="shared" si="136"/>
        <v>481150482</v>
      </c>
      <c r="CN121" s="131">
        <f t="shared" si="136"/>
        <v>32833600</v>
      </c>
      <c r="CO121" s="138">
        <f t="shared" si="136"/>
        <v>368733641</v>
      </c>
      <c r="CP121" s="139">
        <f t="shared" si="123"/>
        <v>0.60545811099342794</v>
      </c>
      <c r="CQ121" s="131">
        <f t="shared" ref="CQ121:DK121" ca="1" si="137">SUM(CQ119:CQ120)</f>
        <v>12563250710</v>
      </c>
      <c r="CR121" s="138">
        <f t="shared" ca="1" si="137"/>
        <v>151639063</v>
      </c>
      <c r="CS121" s="138">
        <f t="shared" si="137"/>
        <v>1086027113</v>
      </c>
      <c r="CT121" s="138">
        <f t="shared" si="137"/>
        <v>2346439537</v>
      </c>
      <c r="CU121" s="138">
        <f t="shared" si="137"/>
        <v>1242458079</v>
      </c>
      <c r="CV121" s="131">
        <f t="shared" si="137"/>
        <v>80883013</v>
      </c>
      <c r="CW121" s="131">
        <f t="shared" si="137"/>
        <v>210796645</v>
      </c>
      <c r="CX121" s="131">
        <f t="shared" si="137"/>
        <v>12004716</v>
      </c>
      <c r="CY121" s="131">
        <f t="shared" si="137"/>
        <v>6840985</v>
      </c>
      <c r="CZ121" s="140">
        <f t="shared" si="137"/>
        <v>30665828</v>
      </c>
      <c r="DA121" s="140">
        <f t="shared" si="137"/>
        <v>1940856</v>
      </c>
      <c r="DB121" s="140">
        <f t="shared" si="137"/>
        <v>135153822</v>
      </c>
      <c r="DC121" s="140">
        <f t="shared" si="137"/>
        <v>3212776989</v>
      </c>
      <c r="DD121" s="140">
        <f t="shared" si="137"/>
        <v>450996233</v>
      </c>
      <c r="DE121" s="140">
        <f t="shared" si="137"/>
        <v>187847326</v>
      </c>
      <c r="DF121" s="140">
        <f t="shared" si="137"/>
        <v>914181701</v>
      </c>
      <c r="DG121" s="140">
        <f t="shared" si="137"/>
        <v>81407853</v>
      </c>
      <c r="DH121" s="140">
        <f t="shared" si="137"/>
        <v>119946741</v>
      </c>
      <c r="DI121" s="140">
        <f t="shared" si="137"/>
        <v>186221177</v>
      </c>
      <c r="DJ121" s="140">
        <f t="shared" si="137"/>
        <v>251373</v>
      </c>
      <c r="DK121" s="140">
        <f t="shared" si="137"/>
        <v>2104771660</v>
      </c>
      <c r="DM121" s="26">
        <f t="shared" si="125"/>
        <v>20749991588</v>
      </c>
      <c r="DN121" s="26">
        <f t="shared" si="126"/>
        <v>20749991588</v>
      </c>
      <c r="DO121" s="26">
        <f t="shared" ca="1" si="127"/>
        <v>20749991588</v>
      </c>
    </row>
    <row r="122" spans="3:119" ht="15.75" thickTop="1" x14ac:dyDescent="0.25">
      <c r="G122" s="35">
        <f>+G110-G121</f>
        <v>0</v>
      </c>
      <c r="H122" s="35">
        <f t="shared" ref="H122:W122" si="138">+H110-H121</f>
        <v>0</v>
      </c>
      <c r="I122" s="35">
        <f t="shared" si="138"/>
        <v>0</v>
      </c>
      <c r="J122" s="35">
        <f t="shared" si="138"/>
        <v>0</v>
      </c>
      <c r="K122" s="35">
        <f t="shared" si="138"/>
        <v>0</v>
      </c>
      <c r="L122" s="35">
        <f t="shared" si="138"/>
        <v>0</v>
      </c>
      <c r="M122" s="35">
        <f t="shared" si="138"/>
        <v>0</v>
      </c>
      <c r="N122" s="35">
        <f t="shared" si="138"/>
        <v>0</v>
      </c>
      <c r="O122" s="35">
        <f t="shared" si="138"/>
        <v>0</v>
      </c>
      <c r="P122" s="35">
        <f t="shared" si="138"/>
        <v>0</v>
      </c>
      <c r="Q122" s="35">
        <f t="shared" si="138"/>
        <v>0</v>
      </c>
      <c r="R122" s="35">
        <f t="shared" si="138"/>
        <v>0</v>
      </c>
      <c r="S122" s="35">
        <f t="shared" si="138"/>
        <v>0</v>
      </c>
      <c r="T122" s="35">
        <f t="shared" si="138"/>
        <v>0</v>
      </c>
      <c r="U122" s="35">
        <f t="shared" si="138"/>
        <v>0</v>
      </c>
      <c r="V122" s="35">
        <f t="shared" si="138"/>
        <v>0</v>
      </c>
      <c r="W122" s="35">
        <f t="shared" si="138"/>
        <v>0</v>
      </c>
      <c r="X122" s="35"/>
      <c r="Y122" s="35">
        <f>+Y110-Y121</f>
        <v>0</v>
      </c>
      <c r="Z122" s="35">
        <f>+Z110-Z121</f>
        <v>0</v>
      </c>
      <c r="AA122" s="35">
        <f>+AA110-AA121</f>
        <v>0</v>
      </c>
      <c r="AC122" s="35">
        <f t="shared" ref="AC122:AT122" si="139">+AC110-AC121</f>
        <v>0</v>
      </c>
      <c r="AD122" s="35">
        <f t="shared" si="139"/>
        <v>0</v>
      </c>
      <c r="AE122" s="35">
        <f t="shared" si="139"/>
        <v>0</v>
      </c>
      <c r="AF122" s="35">
        <f t="shared" si="139"/>
        <v>0</v>
      </c>
      <c r="AG122" s="35">
        <f t="shared" si="139"/>
        <v>0</v>
      </c>
      <c r="AH122" s="35">
        <f t="shared" si="139"/>
        <v>0</v>
      </c>
      <c r="AI122" s="35">
        <f t="shared" si="139"/>
        <v>0</v>
      </c>
      <c r="AJ122" s="35">
        <f t="shared" si="139"/>
        <v>0</v>
      </c>
      <c r="AK122" s="35">
        <f t="shared" si="139"/>
        <v>0</v>
      </c>
      <c r="AL122" s="35">
        <f t="shared" si="139"/>
        <v>0</v>
      </c>
      <c r="AM122" s="35">
        <f t="shared" si="139"/>
        <v>0</v>
      </c>
      <c r="AN122" s="35">
        <f t="shared" si="139"/>
        <v>0</v>
      </c>
      <c r="AO122" s="35">
        <f t="shared" si="139"/>
        <v>0</v>
      </c>
      <c r="AP122" s="35">
        <f t="shared" si="139"/>
        <v>0</v>
      </c>
      <c r="AQ122" s="35">
        <f t="shared" si="139"/>
        <v>0</v>
      </c>
      <c r="AR122" s="35">
        <f t="shared" si="139"/>
        <v>0</v>
      </c>
      <c r="AS122" s="35">
        <f t="shared" si="139"/>
        <v>0</v>
      </c>
      <c r="AT122" s="35">
        <f t="shared" si="139"/>
        <v>0</v>
      </c>
      <c r="AU122" s="35">
        <f>+AU110-AU121</f>
        <v>0</v>
      </c>
      <c r="AV122" s="35">
        <f>+AV110-AV121</f>
        <v>0</v>
      </c>
      <c r="AW122" s="35">
        <f>+AW110-AW121</f>
        <v>0</v>
      </c>
      <c r="AY122" s="35">
        <f>+AY110-AY121</f>
        <v>0</v>
      </c>
      <c r="AZ122" s="35">
        <f t="shared" ref="AZ122:BO122" si="140">+AZ110-AZ121</f>
        <v>0</v>
      </c>
      <c r="BA122" s="35">
        <f t="shared" si="140"/>
        <v>0</v>
      </c>
      <c r="BB122" s="35">
        <f t="shared" si="140"/>
        <v>0</v>
      </c>
      <c r="BC122" s="35">
        <f t="shared" si="140"/>
        <v>0</v>
      </c>
      <c r="BD122" s="35">
        <f t="shared" si="140"/>
        <v>0</v>
      </c>
      <c r="BE122" s="35">
        <f t="shared" si="140"/>
        <v>0</v>
      </c>
      <c r="BF122" s="35">
        <f t="shared" si="140"/>
        <v>0</v>
      </c>
      <c r="BG122" s="35">
        <f t="shared" si="140"/>
        <v>0</v>
      </c>
      <c r="BH122" s="35">
        <f t="shared" si="140"/>
        <v>0</v>
      </c>
      <c r="BI122" s="35">
        <f t="shared" si="140"/>
        <v>0</v>
      </c>
      <c r="BJ122" s="35">
        <f t="shared" si="140"/>
        <v>0</v>
      </c>
      <c r="BK122" s="35">
        <f t="shared" si="140"/>
        <v>0</v>
      </c>
      <c r="BL122" s="35">
        <f t="shared" si="140"/>
        <v>0</v>
      </c>
      <c r="BM122" s="35">
        <f t="shared" si="140"/>
        <v>0</v>
      </c>
      <c r="BN122" s="35">
        <f t="shared" si="140"/>
        <v>0</v>
      </c>
      <c r="BO122" s="35">
        <f t="shared" si="140"/>
        <v>0</v>
      </c>
      <c r="BP122" s="35"/>
      <c r="BQ122" s="35">
        <f>+BQ110-BQ121</f>
        <v>0</v>
      </c>
      <c r="BR122" s="35">
        <f>+BR110-BR121</f>
        <v>0</v>
      </c>
      <c r="BS122" s="35">
        <f>+BS110-BS121</f>
        <v>0</v>
      </c>
      <c r="BU122" s="35">
        <f>+BU110-BU121</f>
        <v>0</v>
      </c>
      <c r="BV122" s="35">
        <f t="shared" ref="BV122:CO122" si="141">+BV110-BV121</f>
        <v>0</v>
      </c>
      <c r="BW122" s="35">
        <f t="shared" si="141"/>
        <v>0</v>
      </c>
      <c r="BX122" s="35">
        <f t="shared" si="141"/>
        <v>0</v>
      </c>
      <c r="BY122" s="35">
        <f t="shared" si="141"/>
        <v>0</v>
      </c>
      <c r="BZ122" s="35">
        <f t="shared" si="141"/>
        <v>0</v>
      </c>
      <c r="CA122" s="35">
        <f t="shared" si="141"/>
        <v>0</v>
      </c>
      <c r="CB122" s="35">
        <f t="shared" si="141"/>
        <v>0</v>
      </c>
      <c r="CC122" s="35">
        <f t="shared" si="141"/>
        <v>0</v>
      </c>
      <c r="CD122" s="35">
        <f t="shared" si="141"/>
        <v>0</v>
      </c>
      <c r="CE122" s="35">
        <f t="shared" si="141"/>
        <v>0</v>
      </c>
      <c r="CF122" s="35">
        <f t="shared" si="141"/>
        <v>0</v>
      </c>
      <c r="CG122" s="35">
        <f t="shared" si="141"/>
        <v>0</v>
      </c>
      <c r="CH122" s="35">
        <f t="shared" si="141"/>
        <v>0</v>
      </c>
      <c r="CI122" s="35">
        <f t="shared" si="141"/>
        <v>0</v>
      </c>
      <c r="CJ122" s="35">
        <f t="shared" si="141"/>
        <v>0</v>
      </c>
      <c r="CK122" s="35">
        <f t="shared" si="141"/>
        <v>0</v>
      </c>
      <c r="CL122" s="35">
        <f t="shared" si="141"/>
        <v>0</v>
      </c>
      <c r="CM122" s="35">
        <f t="shared" si="141"/>
        <v>0</v>
      </c>
      <c r="CN122" s="35">
        <f t="shared" si="141"/>
        <v>0</v>
      </c>
      <c r="CO122" s="35">
        <f t="shared" si="141"/>
        <v>0</v>
      </c>
      <c r="CP122" s="35"/>
      <c r="CQ122" s="35">
        <f ca="1">+CQ110-CQ121</f>
        <v>0</v>
      </c>
      <c r="CR122" s="35">
        <f t="shared" ref="CR122:DK122" ca="1" si="142">+CR110-CR121</f>
        <v>0</v>
      </c>
      <c r="CS122" s="35">
        <f t="shared" si="142"/>
        <v>0</v>
      </c>
      <c r="CT122" s="35">
        <f t="shared" si="142"/>
        <v>0</v>
      </c>
      <c r="CU122" s="35"/>
      <c r="CV122" s="35">
        <f t="shared" si="142"/>
        <v>0</v>
      </c>
      <c r="CW122" s="35">
        <f t="shared" si="142"/>
        <v>0</v>
      </c>
      <c r="CX122" s="35">
        <f t="shared" si="142"/>
        <v>0</v>
      </c>
      <c r="CY122" s="35">
        <f t="shared" si="142"/>
        <v>0</v>
      </c>
      <c r="CZ122" s="35">
        <f t="shared" si="142"/>
        <v>0</v>
      </c>
      <c r="DA122" s="35">
        <f t="shared" si="142"/>
        <v>0</v>
      </c>
      <c r="DB122" s="35">
        <f t="shared" si="142"/>
        <v>0</v>
      </c>
      <c r="DC122" s="35">
        <f t="shared" si="142"/>
        <v>0</v>
      </c>
      <c r="DD122" s="35">
        <f t="shared" si="142"/>
        <v>0</v>
      </c>
      <c r="DE122" s="35">
        <f t="shared" si="142"/>
        <v>0</v>
      </c>
      <c r="DF122" s="35">
        <f t="shared" si="142"/>
        <v>0</v>
      </c>
      <c r="DG122" s="35">
        <f t="shared" si="142"/>
        <v>0</v>
      </c>
      <c r="DH122" s="35">
        <f t="shared" si="142"/>
        <v>0</v>
      </c>
      <c r="DI122" s="35">
        <f t="shared" si="142"/>
        <v>0</v>
      </c>
      <c r="DJ122" s="35">
        <f t="shared" si="142"/>
        <v>0</v>
      </c>
      <c r="DK122" s="35">
        <f t="shared" si="142"/>
        <v>0</v>
      </c>
    </row>
    <row r="123" spans="3:119" x14ac:dyDescent="0.25">
      <c r="C123" s="141"/>
      <c r="D123" s="141"/>
      <c r="E123" s="142"/>
      <c r="F123" s="143"/>
      <c r="G123" s="144"/>
      <c r="AR123" s="35"/>
    </row>
    <row r="124" spans="3:119" x14ac:dyDescent="0.25">
      <c r="C124" s="141"/>
      <c r="D124" s="145"/>
      <c r="F124" s="35"/>
      <c r="G124" s="144"/>
      <c r="AC124" s="35">
        <f>+AC121+AY121</f>
        <v>20749991588</v>
      </c>
      <c r="AE124" s="35"/>
      <c r="BU124" s="35">
        <f ca="1">+BU121+CQ121</f>
        <v>20749991588</v>
      </c>
    </row>
    <row r="125" spans="3:119" x14ac:dyDescent="0.25">
      <c r="C125" s="141"/>
      <c r="E125" s="141"/>
      <c r="F125" s="145"/>
      <c r="CQ125" s="35">
        <f ca="1">+CQ121+BU121</f>
        <v>20749991588</v>
      </c>
    </row>
    <row r="126" spans="3:119" x14ac:dyDescent="0.25">
      <c r="F126" s="146"/>
      <c r="G126" s="144"/>
      <c r="Y126" s="35"/>
      <c r="AC126" s="35">
        <v>19717367331</v>
      </c>
      <c r="BR126" s="35"/>
    </row>
    <row r="127" spans="3:119" x14ac:dyDescent="0.25">
      <c r="F127" s="146"/>
      <c r="G127" s="144"/>
      <c r="AC127" s="35"/>
      <c r="AW127" s="35">
        <f>+'[3]MAYO 2017'!$H$560-BU115</f>
        <v>0</v>
      </c>
      <c r="BR127" s="35"/>
      <c r="BU127" s="35"/>
    </row>
    <row r="128" spans="3:119" x14ac:dyDescent="0.25">
      <c r="F128" s="146"/>
      <c r="G128" s="144"/>
    </row>
    <row r="129" spans="4:29" x14ac:dyDescent="0.25">
      <c r="D129" s="145"/>
      <c r="E129" s="142"/>
      <c r="F129" s="143"/>
      <c r="G129" s="144"/>
      <c r="H129" s="35"/>
      <c r="AC129" s="35"/>
    </row>
    <row r="130" spans="4:29" x14ac:dyDescent="0.25">
      <c r="E130" s="142"/>
      <c r="F130" s="141"/>
      <c r="G130" s="144"/>
      <c r="AC130" s="35"/>
    </row>
    <row r="131" spans="4:29" x14ac:dyDescent="0.25">
      <c r="E131" s="142"/>
      <c r="F131" s="141"/>
      <c r="G131" s="144"/>
    </row>
    <row r="132" spans="4:29" x14ac:dyDescent="0.25">
      <c r="AC132" s="35"/>
    </row>
    <row r="133" spans="4:29" x14ac:dyDescent="0.25">
      <c r="F133" s="35"/>
    </row>
  </sheetData>
  <mergeCells count="56">
    <mergeCell ref="CQ1:DK1"/>
    <mergeCell ref="C1:F1"/>
    <mergeCell ref="G1:AA1"/>
    <mergeCell ref="AC1:AW1"/>
    <mergeCell ref="AZ1:BT1"/>
    <mergeCell ref="BU1:CO1"/>
    <mergeCell ref="A2:A3"/>
    <mergeCell ref="B2:B3"/>
    <mergeCell ref="C2:C3"/>
    <mergeCell ref="D2:D3"/>
    <mergeCell ref="E2:E3"/>
    <mergeCell ref="B19:B20"/>
    <mergeCell ref="G2:AA2"/>
    <mergeCell ref="AC2:AW2"/>
    <mergeCell ref="AZ2:BI2"/>
    <mergeCell ref="BJ2:BS2"/>
    <mergeCell ref="F2:F3"/>
    <mergeCell ref="CQ2:DA2"/>
    <mergeCell ref="DB2:DK2"/>
    <mergeCell ref="B4:B6"/>
    <mergeCell ref="B8:B11"/>
    <mergeCell ref="B17:B18"/>
    <mergeCell ref="BV2:CF2"/>
    <mergeCell ref="CI2:CO2"/>
    <mergeCell ref="B22:E22"/>
    <mergeCell ref="B23:B25"/>
    <mergeCell ref="B28:B36"/>
    <mergeCell ref="A37:A44"/>
    <mergeCell ref="B37:B39"/>
    <mergeCell ref="B41:B42"/>
    <mergeCell ref="B43:B44"/>
    <mergeCell ref="B75:F75"/>
    <mergeCell ref="A45:A52"/>
    <mergeCell ref="B45:B46"/>
    <mergeCell ref="B47:B52"/>
    <mergeCell ref="B53:E53"/>
    <mergeCell ref="A54:A63"/>
    <mergeCell ref="B54:B56"/>
    <mergeCell ref="B58:B63"/>
    <mergeCell ref="A64:A68"/>
    <mergeCell ref="B65:B67"/>
    <mergeCell ref="A69:A74"/>
    <mergeCell ref="B69:B70"/>
    <mergeCell ref="B71:B74"/>
    <mergeCell ref="A76:A89"/>
    <mergeCell ref="B76:B82"/>
    <mergeCell ref="B86:B88"/>
    <mergeCell ref="B90:F90"/>
    <mergeCell ref="A91:A100"/>
    <mergeCell ref="B92:B93"/>
    <mergeCell ref="B94:B100"/>
    <mergeCell ref="A102:A107"/>
    <mergeCell ref="B102:B104"/>
    <mergeCell ref="B108:D108"/>
    <mergeCell ref="C110:E110"/>
    <mergeCell ref="C121:D12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062 DEL 27 DE MARZO  
 DE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3"/>
  <sheetViews>
    <sheetView showGridLines="0" topLeftCell="B1" zoomScaleNormal="100" zoomScalePageLayoutView="50" workbookViewId="0">
      <pane xSplit="2" ySplit="3" topLeftCell="G43" activePane="bottomRight" state="frozen"/>
      <selection activeCell="C1" sqref="C1"/>
      <selection pane="topRight" activeCell="D1" sqref="D1"/>
      <selection pane="bottomLeft" activeCell="C4" sqref="C4"/>
      <selection pane="bottomRight" activeCell="AX137" sqref="AX137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hidden="1" customWidth="1"/>
    <col min="7" max="7" width="17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10.7109375" hidden="1" customWidth="1"/>
    <col min="16" max="17" width="11.42578125" hidden="1" customWidth="1"/>
    <col min="18" max="18" width="12.7109375" hidden="1" customWidth="1"/>
    <col min="19" max="19" width="14.140625" hidden="1" customWidth="1"/>
    <col min="20" max="20" width="14.28515625" hidden="1" customWidth="1"/>
    <col min="21" max="21" width="11.85546875" hidden="1" customWidth="1"/>
    <col min="22" max="22" width="12.7109375" hidden="1" customWidth="1"/>
    <col min="23" max="23" width="14.28515625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4.140625" hidden="1" customWidth="1"/>
    <col min="28" max="28" width="8.28515625" customWidth="1"/>
    <col min="29" max="29" width="14.7109375" bestFit="1" customWidth="1"/>
    <col min="30" max="30" width="13.5703125" hidden="1" customWidth="1"/>
    <col min="31" max="31" width="14" hidden="1" customWidth="1"/>
    <col min="32" max="33" width="17.285156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53" width="15.140625" hidden="1" customWidth="1"/>
    <col min="54" max="55" width="14.42578125" hidden="1" customWidth="1"/>
    <col min="56" max="56" width="11.28515625" hidden="1" customWidth="1"/>
    <col min="57" max="58" width="13.85546875" hidden="1" customWidth="1"/>
    <col min="59" max="59" width="20.140625" hidden="1" customWidth="1"/>
    <col min="60" max="60" width="11" hidden="1" customWidth="1"/>
    <col min="61" max="61" width="9.28515625" hidden="1" customWidth="1"/>
    <col min="62" max="62" width="12.5703125" hidden="1" customWidth="1"/>
    <col min="63" max="63" width="13.5703125" hidden="1" customWidth="1"/>
    <col min="64" max="64" width="15.140625" hidden="1" customWidth="1"/>
    <col min="65" max="65" width="13.85546875" hidden="1" customWidth="1"/>
    <col min="66" max="66" width="15" hidden="1" customWidth="1"/>
    <col min="67" max="68" width="13.42578125" hidden="1" customWidth="1"/>
    <col min="69" max="69" width="13.5703125" hidden="1" customWidth="1"/>
    <col min="70" max="70" width="13.710937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82" width="13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7" width="14.42578125" hidden="1" customWidth="1"/>
    <col min="108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30" customHeight="1" x14ac:dyDescent="0.25">
      <c r="C1" s="202" t="s">
        <v>0</v>
      </c>
      <c r="D1" s="202"/>
      <c r="E1" s="202"/>
      <c r="F1" s="202"/>
      <c r="G1" s="213" t="s">
        <v>11</v>
      </c>
      <c r="H1" s="213" t="s">
        <v>11</v>
      </c>
      <c r="I1" s="213" t="s">
        <v>11</v>
      </c>
      <c r="J1" s="213" t="s">
        <v>11</v>
      </c>
      <c r="K1" s="213" t="s">
        <v>11</v>
      </c>
      <c r="L1" s="213" t="s">
        <v>11</v>
      </c>
      <c r="M1" s="213" t="s">
        <v>11</v>
      </c>
      <c r="N1" s="213" t="s">
        <v>11</v>
      </c>
      <c r="O1" s="213" t="s">
        <v>11</v>
      </c>
      <c r="P1" s="213" t="s">
        <v>11</v>
      </c>
      <c r="Q1" s="213" t="s">
        <v>11</v>
      </c>
      <c r="R1" s="213" t="s">
        <v>11</v>
      </c>
      <c r="S1" s="213" t="s">
        <v>11</v>
      </c>
      <c r="T1" s="213" t="s">
        <v>11</v>
      </c>
      <c r="U1" s="213" t="s">
        <v>11</v>
      </c>
      <c r="V1" s="213" t="s">
        <v>11</v>
      </c>
      <c r="W1" s="213" t="s">
        <v>11</v>
      </c>
      <c r="X1" s="213" t="s">
        <v>11</v>
      </c>
      <c r="Y1" s="213" t="s">
        <v>11</v>
      </c>
      <c r="Z1" s="213" t="s">
        <v>11</v>
      </c>
      <c r="AA1" s="213" t="s">
        <v>11</v>
      </c>
      <c r="AB1" s="208" t="s">
        <v>349</v>
      </c>
      <c r="AC1" s="208"/>
      <c r="AD1" s="208" t="s">
        <v>349</v>
      </c>
      <c r="AE1" s="208"/>
      <c r="AF1" s="208" t="s">
        <v>349</v>
      </c>
      <c r="AG1" s="208"/>
      <c r="AH1" s="208" t="s">
        <v>349</v>
      </c>
      <c r="AI1" s="208"/>
      <c r="AJ1" s="208" t="s">
        <v>349</v>
      </c>
      <c r="AK1" s="208"/>
      <c r="AL1" s="208" t="s">
        <v>349</v>
      </c>
      <c r="AM1" s="208"/>
      <c r="AN1" s="208" t="s">
        <v>349</v>
      </c>
      <c r="AO1" s="208"/>
      <c r="AP1" s="208" t="s">
        <v>349</v>
      </c>
      <c r="AQ1" s="208"/>
      <c r="AR1" s="208" t="s">
        <v>349</v>
      </c>
      <c r="AS1" s="208"/>
      <c r="AT1" s="208" t="s">
        <v>349</v>
      </c>
      <c r="AU1" s="208"/>
      <c r="AV1" s="208" t="s">
        <v>349</v>
      </c>
      <c r="AW1" s="208"/>
      <c r="AX1" s="209" t="s">
        <v>351</v>
      </c>
      <c r="AY1" s="210"/>
      <c r="AZ1" s="208" t="s">
        <v>352</v>
      </c>
      <c r="BA1" s="208"/>
      <c r="BB1" s="208" t="s">
        <v>352</v>
      </c>
      <c r="BC1" s="208"/>
      <c r="BD1" s="208" t="s">
        <v>352</v>
      </c>
      <c r="BE1" s="208"/>
      <c r="BF1" s="208" t="s">
        <v>352</v>
      </c>
      <c r="BG1" s="208"/>
      <c r="BH1" s="208" t="s">
        <v>352</v>
      </c>
      <c r="BI1" s="208"/>
      <c r="BJ1" s="208" t="s">
        <v>352</v>
      </c>
      <c r="BK1" s="208"/>
      <c r="BL1" s="208" t="s">
        <v>352</v>
      </c>
      <c r="BM1" s="208"/>
      <c r="BN1" s="208" t="s">
        <v>352</v>
      </c>
      <c r="BO1" s="208"/>
      <c r="BP1" s="208" t="s">
        <v>352</v>
      </c>
      <c r="BQ1" s="208"/>
      <c r="BR1" s="208" t="s">
        <v>352</v>
      </c>
      <c r="BS1" s="208"/>
      <c r="BT1" s="208" t="s">
        <v>352</v>
      </c>
      <c r="BU1" s="208"/>
      <c r="BV1" s="208" t="s">
        <v>352</v>
      </c>
      <c r="BW1" s="208"/>
      <c r="BX1" s="208" t="s">
        <v>352</v>
      </c>
      <c r="BY1" s="208"/>
      <c r="BZ1" s="208" t="s">
        <v>352</v>
      </c>
      <c r="CA1" s="208"/>
      <c r="CB1" s="208" t="s">
        <v>352</v>
      </c>
      <c r="CC1" s="208"/>
      <c r="CD1" s="208" t="s">
        <v>352</v>
      </c>
      <c r="CE1" s="208"/>
      <c r="CF1" s="208" t="s">
        <v>352</v>
      </c>
      <c r="CG1" s="208"/>
      <c r="CH1" s="208" t="s">
        <v>352</v>
      </c>
      <c r="CI1" s="208"/>
      <c r="CJ1" s="208" t="s">
        <v>352</v>
      </c>
      <c r="CK1" s="208"/>
      <c r="CL1" s="208" t="s">
        <v>352</v>
      </c>
      <c r="CM1" s="208"/>
      <c r="CN1" s="208" t="s">
        <v>352</v>
      </c>
      <c r="CO1" s="208"/>
      <c r="CP1" s="216" t="s">
        <v>353</v>
      </c>
      <c r="CQ1" s="217"/>
      <c r="CR1" s="216" t="s">
        <v>353</v>
      </c>
      <c r="CS1" s="217"/>
      <c r="CT1" s="216" t="s">
        <v>353</v>
      </c>
      <c r="CU1" s="217"/>
      <c r="CV1" s="216" t="s">
        <v>353</v>
      </c>
      <c r="CW1" s="217"/>
      <c r="CX1" s="216" t="s">
        <v>353</v>
      </c>
      <c r="CY1" s="217"/>
      <c r="CZ1" s="216" t="s">
        <v>353</v>
      </c>
      <c r="DA1" s="217"/>
      <c r="DB1" s="216" t="s">
        <v>353</v>
      </c>
      <c r="DC1" s="217"/>
      <c r="DD1" s="216" t="s">
        <v>353</v>
      </c>
      <c r="DE1" s="217"/>
      <c r="DF1" s="216" t="s">
        <v>353</v>
      </c>
      <c r="DG1" s="217"/>
      <c r="DH1" s="216" t="s">
        <v>353</v>
      </c>
      <c r="DI1" s="217"/>
      <c r="DJ1" s="216" t="s">
        <v>353</v>
      </c>
      <c r="DK1" s="217"/>
    </row>
    <row r="2" spans="1:121" ht="15.75" customHeight="1" x14ac:dyDescent="0.25">
      <c r="A2" s="195" t="s">
        <v>5</v>
      </c>
      <c r="B2" s="195" t="s">
        <v>6</v>
      </c>
      <c r="C2" s="196" t="s">
        <v>7</v>
      </c>
      <c r="D2" s="195" t="s">
        <v>8</v>
      </c>
      <c r="E2" s="198" t="s">
        <v>9</v>
      </c>
      <c r="F2" s="193" t="s">
        <v>10</v>
      </c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08"/>
      <c r="AC2" s="208"/>
      <c r="AD2" s="208"/>
      <c r="AE2" s="208"/>
      <c r="AF2" s="208"/>
      <c r="AG2" s="208"/>
      <c r="AH2" s="208"/>
      <c r="AI2" s="208"/>
      <c r="AJ2" s="208"/>
      <c r="AK2" s="208"/>
      <c r="AL2" s="208"/>
      <c r="AM2" s="208"/>
      <c r="AN2" s="208"/>
      <c r="AO2" s="208"/>
      <c r="AP2" s="208"/>
      <c r="AQ2" s="208"/>
      <c r="AR2" s="208"/>
      <c r="AS2" s="208"/>
      <c r="AT2" s="208"/>
      <c r="AU2" s="208"/>
      <c r="AV2" s="208"/>
      <c r="AW2" s="208"/>
      <c r="AX2" s="211"/>
      <c r="AY2" s="212"/>
      <c r="AZ2" s="208"/>
      <c r="BA2" s="208"/>
      <c r="BB2" s="208"/>
      <c r="BC2" s="208"/>
      <c r="BD2" s="208"/>
      <c r="BE2" s="208"/>
      <c r="BF2" s="208"/>
      <c r="BG2" s="208"/>
      <c r="BH2" s="208"/>
      <c r="BI2" s="208"/>
      <c r="BJ2" s="208"/>
      <c r="BK2" s="208"/>
      <c r="BL2" s="208"/>
      <c r="BM2" s="208"/>
      <c r="BN2" s="208"/>
      <c r="BO2" s="208"/>
      <c r="BP2" s="208"/>
      <c r="BQ2" s="208"/>
      <c r="BR2" s="208"/>
      <c r="BS2" s="208"/>
      <c r="BT2" s="208"/>
      <c r="BU2" s="208"/>
      <c r="BV2" s="208"/>
      <c r="BW2" s="208"/>
      <c r="BX2" s="208"/>
      <c r="BY2" s="208"/>
      <c r="BZ2" s="208"/>
      <c r="CA2" s="208"/>
      <c r="CB2" s="208"/>
      <c r="CC2" s="208"/>
      <c r="CD2" s="208"/>
      <c r="CE2" s="208"/>
      <c r="CF2" s="208"/>
      <c r="CG2" s="208"/>
      <c r="CH2" s="208"/>
      <c r="CI2" s="208"/>
      <c r="CJ2" s="208"/>
      <c r="CK2" s="208"/>
      <c r="CL2" s="208"/>
      <c r="CM2" s="208"/>
      <c r="CN2" s="208"/>
      <c r="CO2" s="208"/>
      <c r="CP2" s="218"/>
      <c r="CQ2" s="219"/>
      <c r="CR2" s="218"/>
      <c r="CS2" s="219"/>
      <c r="CT2" s="218"/>
      <c r="CU2" s="219"/>
      <c r="CV2" s="218"/>
      <c r="CW2" s="219"/>
      <c r="CX2" s="218"/>
      <c r="CY2" s="219"/>
      <c r="CZ2" s="218"/>
      <c r="DA2" s="219"/>
      <c r="DB2" s="218"/>
      <c r="DC2" s="219"/>
      <c r="DD2" s="218"/>
      <c r="DE2" s="219"/>
      <c r="DF2" s="218"/>
      <c r="DG2" s="219"/>
      <c r="DH2" s="218"/>
      <c r="DI2" s="219"/>
      <c r="DJ2" s="218"/>
      <c r="DK2" s="219"/>
    </row>
    <row r="3" spans="1:121" s="16" customFormat="1" ht="43.5" customHeight="1" x14ac:dyDescent="0.2">
      <c r="A3" s="195"/>
      <c r="B3" s="195"/>
      <c r="C3" s="197"/>
      <c r="D3" s="195"/>
      <c r="E3" s="199"/>
      <c r="F3" s="194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147" t="s">
        <v>36</v>
      </c>
      <c r="AC3" s="147" t="s">
        <v>350</v>
      </c>
      <c r="AD3" s="147" t="s">
        <v>36</v>
      </c>
      <c r="AE3" s="147" t="s">
        <v>350</v>
      </c>
      <c r="AF3" s="147" t="s">
        <v>36</v>
      </c>
      <c r="AG3" s="147" t="s">
        <v>350</v>
      </c>
      <c r="AH3" s="147" t="s">
        <v>36</v>
      </c>
      <c r="AI3" s="147" t="s">
        <v>350</v>
      </c>
      <c r="AJ3" s="147" t="s">
        <v>36</v>
      </c>
      <c r="AK3" s="147" t="s">
        <v>350</v>
      </c>
      <c r="AL3" s="147" t="s">
        <v>36</v>
      </c>
      <c r="AM3" s="147" t="s">
        <v>350</v>
      </c>
      <c r="AN3" s="147" t="s">
        <v>36</v>
      </c>
      <c r="AO3" s="147" t="s">
        <v>350</v>
      </c>
      <c r="AP3" s="147" t="s">
        <v>36</v>
      </c>
      <c r="AQ3" s="147" t="s">
        <v>350</v>
      </c>
      <c r="AR3" s="147" t="s">
        <v>36</v>
      </c>
      <c r="AS3" s="147" t="s">
        <v>350</v>
      </c>
      <c r="AT3" s="147" t="s">
        <v>36</v>
      </c>
      <c r="AU3" s="147" t="s">
        <v>350</v>
      </c>
      <c r="AV3" s="147" t="s">
        <v>36</v>
      </c>
      <c r="AW3" s="147" t="s">
        <v>350</v>
      </c>
      <c r="AX3" s="148" t="s">
        <v>36</v>
      </c>
      <c r="AY3" s="148" t="s">
        <v>350</v>
      </c>
      <c r="AZ3" s="147" t="s">
        <v>36</v>
      </c>
      <c r="BA3" s="147" t="s">
        <v>350</v>
      </c>
      <c r="BB3" s="147" t="s">
        <v>36</v>
      </c>
      <c r="BC3" s="147" t="s">
        <v>350</v>
      </c>
      <c r="BD3" s="147" t="s">
        <v>36</v>
      </c>
      <c r="BE3" s="147" t="s">
        <v>350</v>
      </c>
      <c r="BF3" s="147" t="s">
        <v>36</v>
      </c>
      <c r="BG3" s="147" t="s">
        <v>350</v>
      </c>
      <c r="BH3" s="147" t="s">
        <v>36</v>
      </c>
      <c r="BI3" s="147" t="s">
        <v>350</v>
      </c>
      <c r="BJ3" s="147" t="s">
        <v>36</v>
      </c>
      <c r="BK3" s="147" t="s">
        <v>350</v>
      </c>
      <c r="BL3" s="147" t="s">
        <v>36</v>
      </c>
      <c r="BM3" s="147" t="s">
        <v>350</v>
      </c>
      <c r="BN3" s="147" t="s">
        <v>36</v>
      </c>
      <c r="BO3" s="147" t="s">
        <v>350</v>
      </c>
      <c r="BP3" s="147" t="s">
        <v>36</v>
      </c>
      <c r="BQ3" s="147" t="s">
        <v>350</v>
      </c>
      <c r="BR3" s="147" t="s">
        <v>36</v>
      </c>
      <c r="BS3" s="147" t="s">
        <v>350</v>
      </c>
      <c r="BT3" s="147" t="s">
        <v>36</v>
      </c>
      <c r="BU3" s="147" t="s">
        <v>350</v>
      </c>
      <c r="BV3" s="147" t="s">
        <v>36</v>
      </c>
      <c r="BW3" s="147" t="s">
        <v>350</v>
      </c>
      <c r="BX3" s="147" t="s">
        <v>36</v>
      </c>
      <c r="BY3" s="147" t="s">
        <v>350</v>
      </c>
      <c r="BZ3" s="147" t="s">
        <v>36</v>
      </c>
      <c r="CA3" s="147" t="s">
        <v>350</v>
      </c>
      <c r="CB3" s="147" t="s">
        <v>36</v>
      </c>
      <c r="CC3" s="147" t="s">
        <v>350</v>
      </c>
      <c r="CD3" s="147" t="s">
        <v>36</v>
      </c>
      <c r="CE3" s="147" t="s">
        <v>350</v>
      </c>
      <c r="CF3" s="147" t="s">
        <v>36</v>
      </c>
      <c r="CG3" s="147" t="s">
        <v>350</v>
      </c>
      <c r="CH3" s="147" t="s">
        <v>36</v>
      </c>
      <c r="CI3" s="147" t="s">
        <v>350</v>
      </c>
      <c r="CJ3" s="147" t="s">
        <v>36</v>
      </c>
      <c r="CK3" s="147" t="s">
        <v>350</v>
      </c>
      <c r="CL3" s="147" t="s">
        <v>36</v>
      </c>
      <c r="CM3" s="147" t="s">
        <v>350</v>
      </c>
      <c r="CN3" s="147" t="s">
        <v>36</v>
      </c>
      <c r="CO3" s="147" t="s">
        <v>350</v>
      </c>
      <c r="CP3" s="148" t="s">
        <v>36</v>
      </c>
      <c r="CQ3" s="148" t="s">
        <v>350</v>
      </c>
      <c r="CR3" s="148" t="s">
        <v>36</v>
      </c>
      <c r="CS3" s="148" t="s">
        <v>350</v>
      </c>
      <c r="CT3" s="148" t="s">
        <v>36</v>
      </c>
      <c r="CU3" s="148" t="s">
        <v>350</v>
      </c>
      <c r="CV3" s="148" t="s">
        <v>36</v>
      </c>
      <c r="CW3" s="148" t="s">
        <v>350</v>
      </c>
      <c r="CX3" s="148" t="s">
        <v>36</v>
      </c>
      <c r="CY3" s="148" t="s">
        <v>350</v>
      </c>
      <c r="CZ3" s="148" t="s">
        <v>36</v>
      </c>
      <c r="DA3" s="148" t="s">
        <v>350</v>
      </c>
      <c r="DB3" s="148" t="s">
        <v>36</v>
      </c>
      <c r="DC3" s="148" t="s">
        <v>350</v>
      </c>
      <c r="DD3" s="148" t="s">
        <v>36</v>
      </c>
      <c r="DE3" s="148" t="s">
        <v>350</v>
      </c>
      <c r="DF3" s="148" t="s">
        <v>36</v>
      </c>
      <c r="DG3" s="148" t="s">
        <v>350</v>
      </c>
      <c r="DH3" s="148" t="s">
        <v>36</v>
      </c>
      <c r="DI3" s="148" t="s">
        <v>350</v>
      </c>
      <c r="DJ3" s="148" t="s">
        <v>36</v>
      </c>
      <c r="DK3" s="148" t="s">
        <v>350</v>
      </c>
    </row>
    <row r="4" spans="1:121" ht="48" customHeight="1" x14ac:dyDescent="0.25">
      <c r="A4" s="17" t="s">
        <v>46</v>
      </c>
      <c r="B4" s="184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1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69" si="1">+AC4/G4</f>
        <v>0.97006931818181819</v>
      </c>
      <c r="AC4" s="22">
        <f t="shared" ref="AC4:AC21" si="2">SUM(AD4:AW4)</f>
        <v>42683050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5">
        <f>+'[3]MAYO 2017'!$AC$1137</f>
        <v>3683050</v>
      </c>
      <c r="AX4" s="23">
        <f t="shared" ref="AX4:AX69" si="3">1-AB4</f>
        <v>2.9930681818181815E-2</v>
      </c>
      <c r="AY4" s="22">
        <f t="shared" ref="AY4:AY15" si="4">SUM(AZ4:BS4)</f>
        <v>1316950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1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1316950</v>
      </c>
      <c r="BT4" s="23">
        <f t="shared" ref="BT4:BT69" si="7">+BU4/G4</f>
        <v>0.46223856818181819</v>
      </c>
      <c r="BU4" s="22">
        <f t="shared" ref="BU4:BU21" si="8">SUM(BV4:CO4)</f>
        <v>20338497</v>
      </c>
      <c r="BV4" s="22"/>
      <c r="BW4" s="22">
        <f>+'[3]MAYO 2017'!$H$1138</f>
        <v>16000000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>
        <f>+'[3]MAYO 2017'!$H$1152</f>
        <v>679009</v>
      </c>
      <c r="CJ4" s="22"/>
      <c r="CK4" s="22"/>
      <c r="CL4" s="22"/>
      <c r="CM4" s="22"/>
      <c r="CN4" s="22"/>
      <c r="CO4" s="22">
        <f>+'[3]MAYO 2017'!$H$1155</f>
        <v>3659488</v>
      </c>
      <c r="CP4" s="23">
        <f t="shared" ref="CP4:CP52" si="9">1-BT4</f>
        <v>0.53776143181818181</v>
      </c>
      <c r="CQ4" s="22">
        <f t="shared" ref="CQ4:CQ21" si="10">SUM(CR4:DK4)</f>
        <v>23661503</v>
      </c>
      <c r="CR4" s="22">
        <f>H4-BV4</f>
        <v>0</v>
      </c>
      <c r="CS4" s="22">
        <f t="shared" ref="CS4:DH19" si="11">I4-BW4</f>
        <v>0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22320991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1" si="12">Y4-CM4</f>
        <v>0</v>
      </c>
      <c r="DJ4" s="22">
        <f t="shared" si="12"/>
        <v>0</v>
      </c>
      <c r="DK4" s="22">
        <f t="shared" si="12"/>
        <v>1340512</v>
      </c>
      <c r="DM4" s="26">
        <f>+G4</f>
        <v>44000000</v>
      </c>
      <c r="DN4" s="26">
        <f>+AC4+AY4</f>
        <v>44000000</v>
      </c>
      <c r="DO4" s="26">
        <f t="shared" ref="DO4:DO20" si="13">+BU4+CQ4</f>
        <v>44000000</v>
      </c>
    </row>
    <row r="5" spans="1:121" ht="50.25" customHeight="1" x14ac:dyDescent="0.25">
      <c r="A5" s="27"/>
      <c r="B5" s="185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54854378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f>854378+1000000</f>
        <v>1854378</v>
      </c>
      <c r="AB5" s="23">
        <f t="shared" si="1"/>
        <v>0.98176991451803541</v>
      </c>
      <c r="AC5" s="22">
        <f>SUM(AD5:AW5)</f>
        <v>53854378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+'[4]FEBRERO 2017'!$AC$699</f>
        <v>854378</v>
      </c>
      <c r="AX5" s="23">
        <f t="shared" si="3"/>
        <v>1.8230085481964586E-2</v>
      </c>
      <c r="AY5" s="22">
        <f t="shared" si="4"/>
        <v>1000000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1000000</v>
      </c>
      <c r="BT5" s="23">
        <f t="shared" si="7"/>
        <v>0.25393291306666532</v>
      </c>
      <c r="BU5" s="22">
        <f t="shared" si="8"/>
        <v>13929332</v>
      </c>
      <c r="BV5" s="22"/>
      <c r="BW5" s="22">
        <f>+'[5]ABRIL 2017'!$H$984</f>
        <v>13074954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>
        <f>+'[4]FEBRERO 2017'!$H$702</f>
        <v>854378</v>
      </c>
      <c r="CP5" s="23">
        <f t="shared" si="9"/>
        <v>0.74606708693333468</v>
      </c>
      <c r="CQ5" s="22">
        <f t="shared" si="10"/>
        <v>40925046</v>
      </c>
      <c r="CR5" s="22">
        <f t="shared" ref="CR5:DG21" si="14">H5-BV5</f>
        <v>0</v>
      </c>
      <c r="CS5" s="22">
        <f t="shared" si="11"/>
        <v>18925046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21000000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1000000</v>
      </c>
      <c r="DM5" s="26">
        <f t="shared" ref="DM5:DM20" si="15">+G5</f>
        <v>54854378</v>
      </c>
      <c r="DN5" s="26">
        <f t="shared" ref="DN5:DN15" si="16">+AC5+AY5</f>
        <v>54854378</v>
      </c>
      <c r="DO5" s="26">
        <f t="shared" si="13"/>
        <v>54854378</v>
      </c>
    </row>
    <row r="6" spans="1:121" ht="36.75" customHeight="1" x14ac:dyDescent="0.25">
      <c r="A6" s="27"/>
      <c r="B6" s="186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29594219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/>
      <c r="AB6" s="23">
        <f t="shared" si="1"/>
        <v>0.59451540180871132</v>
      </c>
      <c r="AC6" s="22">
        <f>SUM(AD6:AW6)</f>
        <v>17594219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/>
      <c r="AX6" s="23">
        <f t="shared" si="3"/>
        <v>0.40548459819128868</v>
      </c>
      <c r="AY6" s="22">
        <f t="shared" si="4"/>
        <v>12000000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0</v>
      </c>
      <c r="BT6" s="23">
        <f t="shared" si="7"/>
        <v>0</v>
      </c>
      <c r="BU6" s="22">
        <f>SUM(BV6:CO6)</f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 t="shared" si="10"/>
        <v>29594219</v>
      </c>
      <c r="CR6" s="22">
        <f t="shared" si="14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0</v>
      </c>
      <c r="DM6" s="26">
        <f t="shared" si="15"/>
        <v>29594219</v>
      </c>
      <c r="DN6" s="26">
        <f t="shared" si="16"/>
        <v>29594219</v>
      </c>
      <c r="DO6" s="26">
        <f t="shared" si="13"/>
        <v>29594219</v>
      </c>
    </row>
    <row r="7" spans="1:121" ht="54.75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36000000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v>20000000</v>
      </c>
      <c r="AB7" s="23">
        <f t="shared" si="1"/>
        <v>0.20955808333333334</v>
      </c>
      <c r="AC7" s="22">
        <f>SUM(AD7:AW7)</f>
        <v>7544091</v>
      </c>
      <c r="AD7" s="22"/>
      <c r="AE7" s="22"/>
      <c r="AF7" s="22">
        <f>+'[3]MAYO 2017'!$L$1179</f>
        <v>7544091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3">
        <f t="shared" si="3"/>
        <v>0.79044191666666663</v>
      </c>
      <c r="AY7" s="22">
        <f t="shared" si="4"/>
        <v>28455909</v>
      </c>
      <c r="AZ7" s="22">
        <f t="shared" si="5"/>
        <v>0</v>
      </c>
      <c r="BA7" s="22">
        <f t="shared" si="5"/>
        <v>0</v>
      </c>
      <c r="BB7" s="22">
        <f t="shared" si="5"/>
        <v>8455909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20000000</v>
      </c>
      <c r="BT7" s="23">
        <f t="shared" si="7"/>
        <v>0.20955808333333334</v>
      </c>
      <c r="BU7" s="22">
        <f t="shared" si="8"/>
        <v>7544091</v>
      </c>
      <c r="BV7" s="22"/>
      <c r="BW7" s="22"/>
      <c r="BX7" s="22">
        <f>+'[3]MAYO 2017'!$H$1177</f>
        <v>7544091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3">
        <f t="shared" si="9"/>
        <v>0.79044191666666663</v>
      </c>
      <c r="CQ7" s="22">
        <f t="shared" si="10"/>
        <v>28455909</v>
      </c>
      <c r="CR7" s="22">
        <f t="shared" si="14"/>
        <v>0</v>
      </c>
      <c r="CS7" s="22">
        <f t="shared" si="11"/>
        <v>0</v>
      </c>
      <c r="CT7" s="22">
        <f t="shared" si="11"/>
        <v>8455909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20000000</v>
      </c>
      <c r="DM7" s="26">
        <f t="shared" si="15"/>
        <v>36000000</v>
      </c>
      <c r="DN7" s="26">
        <f t="shared" si="16"/>
        <v>36000000</v>
      </c>
      <c r="DO7" s="26">
        <f t="shared" si="13"/>
        <v>36000000</v>
      </c>
    </row>
    <row r="8" spans="1:121" ht="63.75" customHeight="1" x14ac:dyDescent="0.25">
      <c r="A8" s="27"/>
      <c r="B8" s="184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0.31286634143535402</v>
      </c>
      <c r="BU8" s="22">
        <f>SUM(BV8:CO8)</f>
        <v>55780981</v>
      </c>
      <c r="BV8" s="22"/>
      <c r="BW8" s="22">
        <f>+'[3]MAYO 2017'!$H$146</f>
        <v>55780981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0.68713365856464592</v>
      </c>
      <c r="CQ8" s="22">
        <f t="shared" si="10"/>
        <v>122509150</v>
      </c>
      <c r="CR8" s="22">
        <f t="shared" si="14"/>
        <v>0</v>
      </c>
      <c r="CS8" s="22">
        <f t="shared" si="11"/>
        <v>122509150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5"/>
        <v>178290131</v>
      </c>
      <c r="DN8" s="26">
        <f t="shared" si="16"/>
        <v>178290131</v>
      </c>
      <c r="DO8" s="26">
        <f t="shared" si="13"/>
        <v>178290131</v>
      </c>
    </row>
    <row r="9" spans="1:121" ht="68.25" customHeight="1" x14ac:dyDescent="0.25">
      <c r="A9" s="27"/>
      <c r="B9" s="185"/>
      <c r="C9" s="18" t="s">
        <v>64</v>
      </c>
      <c r="D9" s="19" t="s">
        <v>65</v>
      </c>
      <c r="E9" s="20">
        <v>310</v>
      </c>
      <c r="F9" s="32" t="s">
        <v>66</v>
      </c>
      <c r="G9" s="22">
        <f t="shared" si="0"/>
        <v>364000000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f>51000000+5000000</f>
        <v>56000000</v>
      </c>
      <c r="AB9" s="23">
        <f t="shared" si="1"/>
        <v>0.29607890384615387</v>
      </c>
      <c r="AC9" s="22">
        <f t="shared" si="2"/>
        <v>107772721</v>
      </c>
      <c r="AD9" s="22"/>
      <c r="AE9" s="22">
        <f>+'[4]FEBRERO 2017'!$K$125</f>
        <v>5834000</v>
      </c>
      <c r="AF9" s="22"/>
      <c r="AG9" s="22">
        <f>+'[3]MAYO 2017'!$L$166</f>
        <v>66938721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+'[1]ENERO 2017'!$G$112</f>
        <v>35000000</v>
      </c>
      <c r="AX9" s="23">
        <f t="shared" si="3"/>
        <v>0.70392109615384613</v>
      </c>
      <c r="AY9" s="22">
        <f t="shared" si="4"/>
        <v>256227279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119351410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21000000</v>
      </c>
      <c r="BT9" s="23">
        <f t="shared" si="7"/>
        <v>0.20753756593406594</v>
      </c>
      <c r="BU9" s="22">
        <f>SUM(BV9:CO9)</f>
        <v>75543674</v>
      </c>
      <c r="BV9" s="22"/>
      <c r="BW9" s="22">
        <f>+'[4]FEBRERO 2017'!$K$125</f>
        <v>5834000</v>
      </c>
      <c r="BX9" s="22"/>
      <c r="BY9" s="22">
        <f>+'[3]MAYO 2017'!$L$166</f>
        <v>66938721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+'[3]MAYO 2017'!$H$167</f>
        <v>2770953</v>
      </c>
      <c r="CP9" s="23">
        <f t="shared" si="9"/>
        <v>0.79246243406593408</v>
      </c>
      <c r="CQ9" s="22">
        <f t="shared" si="10"/>
        <v>288456326</v>
      </c>
      <c r="CR9" s="22">
        <f t="shared" si="14"/>
        <v>0</v>
      </c>
      <c r="CS9" s="22">
        <f t="shared" si="11"/>
        <v>115875869</v>
      </c>
      <c r="CT9" s="22">
        <f t="shared" si="11"/>
        <v>0</v>
      </c>
      <c r="CU9" s="22">
        <f t="shared" si="11"/>
        <v>119351410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53229047</v>
      </c>
      <c r="DM9" s="26">
        <f t="shared" si="15"/>
        <v>364000000</v>
      </c>
      <c r="DN9" s="26">
        <f t="shared" si="16"/>
        <v>364000000</v>
      </c>
      <c r="DO9" s="26">
        <f t="shared" si="13"/>
        <v>364000000</v>
      </c>
    </row>
    <row r="10" spans="1:121" ht="19.5" customHeight="1" x14ac:dyDescent="0.25">
      <c r="A10" s="27"/>
      <c r="B10" s="185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+'[4]FEBRERO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</v>
      </c>
      <c r="BU10" s="22">
        <f t="shared" si="8"/>
        <v>0</v>
      </c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1</v>
      </c>
      <c r="CQ10" s="22">
        <f t="shared" si="10"/>
        <v>30000000</v>
      </c>
      <c r="CR10" s="22">
        <f t="shared" si="14"/>
        <v>0</v>
      </c>
      <c r="CS10" s="22">
        <f t="shared" si="11"/>
        <v>30000000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5"/>
        <v>30000000</v>
      </c>
      <c r="DN10" s="26">
        <f t="shared" si="16"/>
        <v>30000000</v>
      </c>
      <c r="DO10" s="26">
        <f t="shared" si="13"/>
        <v>30000000</v>
      </c>
    </row>
    <row r="11" spans="1:121" ht="35.25" customHeight="1" x14ac:dyDescent="0.25">
      <c r="A11" s="27"/>
      <c r="B11" s="185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3"/>
      <c r="I11" s="22"/>
      <c r="J11" s="33"/>
      <c r="K11" s="22">
        <v>23240492</v>
      </c>
      <c r="L11" s="33"/>
      <c r="M11" s="22"/>
      <c r="N11" s="22"/>
      <c r="O11" s="33"/>
      <c r="P11" s="25"/>
      <c r="Q11" s="25"/>
      <c r="R11" s="25"/>
      <c r="S11" s="25"/>
      <c r="T11" s="25"/>
      <c r="U11" s="22"/>
      <c r="V11" s="25"/>
      <c r="W11" s="25"/>
      <c r="X11" s="25"/>
      <c r="Y11" s="25"/>
      <c r="Z11" s="25"/>
      <c r="AA11" s="33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4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5"/>
        <v>23240492</v>
      </c>
      <c r="DN11" s="26">
        <f t="shared" si="16"/>
        <v>23240492</v>
      </c>
      <c r="DO11" s="26">
        <f t="shared" si="13"/>
        <v>23240492</v>
      </c>
    </row>
    <row r="12" spans="1:121" ht="69.75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367600000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f>70600000+4000000+3000000</f>
        <v>77600000</v>
      </c>
      <c r="AB12" s="23">
        <f t="shared" si="1"/>
        <v>0.88090974972796521</v>
      </c>
      <c r="AC12" s="22">
        <f t="shared" si="2"/>
        <v>323822424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+'[3]MAYO 2017'!$AC$1204</f>
        <v>33822424</v>
      </c>
      <c r="AX12" s="23">
        <f t="shared" si="3"/>
        <v>0.11909025027203479</v>
      </c>
      <c r="AY12" s="22">
        <f t="shared" si="4"/>
        <v>43777576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43777576</v>
      </c>
      <c r="BT12" s="23">
        <f t="shared" si="7"/>
        <v>0.46594875136017411</v>
      </c>
      <c r="BU12" s="22">
        <f t="shared" si="8"/>
        <v>171282761</v>
      </c>
      <c r="BV12" s="22"/>
      <c r="BW12" s="22">
        <f>+'[3]MAYO 2017'!$H$1207</f>
        <v>48133862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>
        <f>+'[3]MAYO 2017'!$H$1221</f>
        <v>89508275</v>
      </c>
      <c r="CJ12" s="22"/>
      <c r="CK12" s="22"/>
      <c r="CL12" s="22"/>
      <c r="CM12" s="22"/>
      <c r="CN12" s="22"/>
      <c r="CO12" s="22">
        <f>+'[3]MAYO 2017'!$H$1205+'[3]MAYO 2017'!$H$1213+'[3]MAYO 2017'!$H$1215+'[3]MAYO 2017'!$H$1218+'[3]MAYO 2017'!$H$1219+'[3]MAYO 2017'!$H$1220+'[3]MAYO 2017'!$H$1244+'[3]MAYO 2017'!$H$1245+'[3]MAYO 2017'!$H$1247+'[3]MAYO 2017'!$H$1248+'[3]MAYO 2017'!$H$1250+'[3]MAYO 2017'!$H$1252</f>
        <v>33640624</v>
      </c>
      <c r="CP12" s="23">
        <f t="shared" si="9"/>
        <v>0.53405124863982589</v>
      </c>
      <c r="CQ12" s="22">
        <f t="shared" si="10"/>
        <v>196317239</v>
      </c>
      <c r="CR12" s="22">
        <f t="shared" si="14"/>
        <v>0</v>
      </c>
      <c r="CS12" s="22">
        <f t="shared" si="11"/>
        <v>91866138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60491725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43959376</v>
      </c>
      <c r="DM12" s="26">
        <f t="shared" si="15"/>
        <v>367600000</v>
      </c>
      <c r="DN12" s="26">
        <f t="shared" si="16"/>
        <v>367600000</v>
      </c>
      <c r="DO12" s="26">
        <f t="shared" si="13"/>
        <v>367600000</v>
      </c>
    </row>
    <row r="13" spans="1:121" ht="35.25" customHeight="1" x14ac:dyDescent="0.25">
      <c r="A13" s="27"/>
      <c r="B13" s="34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0.14017136999999999</v>
      </c>
      <c r="BU13" s="22">
        <f t="shared" si="8"/>
        <v>14017137</v>
      </c>
      <c r="BV13" s="22"/>
      <c r="BW13" s="22"/>
      <c r="BX13" s="22">
        <f>+'[4]FEBRERO 2017'!$H$740</f>
        <v>14017137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3">
        <f t="shared" si="9"/>
        <v>0.85982862999999998</v>
      </c>
      <c r="CQ13" s="22">
        <f t="shared" si="10"/>
        <v>85982863</v>
      </c>
      <c r="CR13" s="22">
        <f t="shared" si="14"/>
        <v>0</v>
      </c>
      <c r="CS13" s="22">
        <f t="shared" si="11"/>
        <v>0</v>
      </c>
      <c r="CT13" s="22">
        <f t="shared" si="11"/>
        <v>35982863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50000000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5"/>
        <v>100000000</v>
      </c>
      <c r="DN13" s="26">
        <f t="shared" si="16"/>
        <v>100000000</v>
      </c>
      <c r="DO13" s="26">
        <f t="shared" si="13"/>
        <v>100000000</v>
      </c>
    </row>
    <row r="14" spans="1:121" ht="45" x14ac:dyDescent="0.25">
      <c r="A14" s="27"/>
      <c r="B14" s="34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1</v>
      </c>
      <c r="AC14" s="22">
        <f t="shared" si="2"/>
        <v>75092920</v>
      </c>
      <c r="AD14" s="22"/>
      <c r="AE14" s="22"/>
      <c r="AF14" s="22">
        <f>+'[3]MAYO 2017'!$L$1270</f>
        <v>50000000</v>
      </c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</v>
      </c>
      <c r="AY14" s="22">
        <f t="shared" si="4"/>
        <v>0</v>
      </c>
      <c r="AZ14" s="22">
        <f t="shared" si="5"/>
        <v>0</v>
      </c>
      <c r="BA14" s="22">
        <f t="shared" si="5"/>
        <v>0</v>
      </c>
      <c r="BB14" s="22">
        <f t="shared" si="5"/>
        <v>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3.2341890553729963E-2</v>
      </c>
      <c r="BU14" s="22">
        <f t="shared" si="8"/>
        <v>2428647</v>
      </c>
      <c r="BV14" s="22"/>
      <c r="BW14" s="22"/>
      <c r="BX14" s="22"/>
      <c r="BY14" s="22">
        <f>+'[3]MAYO 2017'!$H$1268</f>
        <v>2428647</v>
      </c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0.96765810944627006</v>
      </c>
      <c r="CQ14" s="22">
        <f t="shared" si="10"/>
        <v>72664273</v>
      </c>
      <c r="CR14" s="22">
        <f t="shared" si="14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22664273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5"/>
        <v>75092920</v>
      </c>
      <c r="DN14" s="26">
        <f t="shared" si="16"/>
        <v>75092920</v>
      </c>
      <c r="DO14" s="26">
        <f t="shared" si="13"/>
        <v>75092920</v>
      </c>
    </row>
    <row r="15" spans="1:121" ht="37.5" customHeight="1" x14ac:dyDescent="0.25">
      <c r="A15" s="27"/>
      <c r="B15" s="34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0.32141085039461242</v>
      </c>
      <c r="BU15" s="22">
        <f t="shared" si="8"/>
        <v>33312949</v>
      </c>
      <c r="BV15" s="22"/>
      <c r="BW15" s="22"/>
      <c r="BX15" s="22">
        <f>+'[5]ABRIL 2017'!$H$1076</f>
        <v>33312949</v>
      </c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0.67858914960538752</v>
      </c>
      <c r="CQ15" s="22">
        <f t="shared" si="10"/>
        <v>70333051</v>
      </c>
      <c r="CR15" s="22">
        <f t="shared" si="14"/>
        <v>0</v>
      </c>
      <c r="CS15" s="22">
        <f t="shared" si="11"/>
        <v>0</v>
      </c>
      <c r="CT15" s="22">
        <f t="shared" si="11"/>
        <v>46687051</v>
      </c>
      <c r="CU15" s="22">
        <f>K15-BY15</f>
        <v>23646000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 t="shared" si="15"/>
        <v>103646000</v>
      </c>
      <c r="DN15" s="26">
        <f t="shared" si="16"/>
        <v>103646000</v>
      </c>
      <c r="DO15" s="26">
        <f t="shared" si="13"/>
        <v>103646000</v>
      </c>
      <c r="DQ15" s="35">
        <f>+DM15-DN15</f>
        <v>0</v>
      </c>
    </row>
    <row r="16" spans="1:121" ht="28.5" customHeight="1" x14ac:dyDescent="0.25">
      <c r="A16" s="27"/>
      <c r="B16" s="34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1" si="17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4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 t="shared" si="15"/>
        <v>34000000</v>
      </c>
      <c r="DN16" s="26">
        <f>+AC16+AY16</f>
        <v>34000000</v>
      </c>
      <c r="DO16" s="26">
        <f t="shared" si="13"/>
        <v>34000000</v>
      </c>
    </row>
    <row r="17" spans="1:119" ht="39" customHeight="1" x14ac:dyDescent="0.25">
      <c r="A17" s="27"/>
      <c r="B17" s="184" t="s">
        <v>83</v>
      </c>
      <c r="C17" s="30" t="s">
        <v>84</v>
      </c>
      <c r="D17" s="19" t="s">
        <v>85</v>
      </c>
      <c r="E17" s="20">
        <v>510</v>
      </c>
      <c r="F17" s="21" t="s">
        <v>86</v>
      </c>
      <c r="G17" s="22">
        <f t="shared" si="0"/>
        <v>181000000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>
        <v>16000000</v>
      </c>
      <c r="AB17" s="23">
        <f t="shared" si="1"/>
        <v>0.91068906077348066</v>
      </c>
      <c r="AC17" s="22">
        <f t="shared" si="2"/>
        <v>164834720</v>
      </c>
      <c r="AD17" s="22"/>
      <c r="AE17" s="22">
        <f>+'[2]FEBRERO 2017'!$K$920</f>
        <v>164834720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3">
        <f>1-AB17</f>
        <v>8.9310939226519337E-2</v>
      </c>
      <c r="AY17" s="22">
        <f t="shared" si="17"/>
        <v>16165280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16000000</v>
      </c>
      <c r="BT17" s="23">
        <f t="shared" si="7"/>
        <v>0.73865726519337016</v>
      </c>
      <c r="BU17" s="22">
        <f t="shared" si="8"/>
        <v>133696965</v>
      </c>
      <c r="BV17" s="22"/>
      <c r="BW17" s="22">
        <f>+'[5]ABRIL 2017'!$H$1100</f>
        <v>133696965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3">
        <f t="shared" si="9"/>
        <v>0.26134273480662984</v>
      </c>
      <c r="CQ17" s="22">
        <f t="shared" si="10"/>
        <v>47303035</v>
      </c>
      <c r="CR17" s="22">
        <f t="shared" si="14"/>
        <v>0</v>
      </c>
      <c r="CS17" s="22">
        <f t="shared" si="11"/>
        <v>31303035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16000000</v>
      </c>
      <c r="DM17" s="26">
        <f t="shared" si="15"/>
        <v>181000000</v>
      </c>
      <c r="DN17" s="26">
        <f>+AC17+AY17</f>
        <v>181000000</v>
      </c>
      <c r="DO17" s="26">
        <f t="shared" si="13"/>
        <v>181000000</v>
      </c>
    </row>
    <row r="18" spans="1:119" ht="48" customHeight="1" x14ac:dyDescent="0.25">
      <c r="A18" s="27"/>
      <c r="B18" s="185"/>
      <c r="C18" s="30" t="s">
        <v>87</v>
      </c>
      <c r="D18" s="19" t="s">
        <v>88</v>
      </c>
      <c r="E18" s="20">
        <v>510</v>
      </c>
      <c r="F18" s="21" t="s">
        <v>86</v>
      </c>
      <c r="G18" s="22">
        <f t="shared" si="0"/>
        <v>37440391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>
        <f>5000000</f>
        <v>5000000</v>
      </c>
      <c r="AB18" s="23">
        <f t="shared" si="1"/>
        <v>0.86645438612005954</v>
      </c>
      <c r="AC18" s="22">
        <f t="shared" si="2"/>
        <v>32440391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/>
      <c r="AX18" s="23">
        <f t="shared" si="3"/>
        <v>0.13354561387994046</v>
      </c>
      <c r="AY18" s="22">
        <f t="shared" si="17"/>
        <v>5000000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5000000</v>
      </c>
      <c r="BT18" s="23">
        <f t="shared" si="7"/>
        <v>0.62390160401903927</v>
      </c>
      <c r="BU18" s="22">
        <f t="shared" si="8"/>
        <v>23359120</v>
      </c>
      <c r="BV18" s="22"/>
      <c r="BW18" s="22">
        <f>+'[5]ABRIL 2017'!$H$1134</f>
        <v>23359120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0.37609839598096073</v>
      </c>
      <c r="CQ18" s="22">
        <f t="shared" si="10"/>
        <v>14081271</v>
      </c>
      <c r="CR18" s="22">
        <f t="shared" si="14"/>
        <v>0</v>
      </c>
      <c r="CS18" s="22">
        <f t="shared" si="11"/>
        <v>1640880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5000000</v>
      </c>
      <c r="DM18" s="26">
        <f t="shared" si="15"/>
        <v>37440391</v>
      </c>
      <c r="DN18" s="26">
        <f>+AC18+AY18</f>
        <v>37440391</v>
      </c>
      <c r="DO18" s="26">
        <f t="shared" si="13"/>
        <v>37440391</v>
      </c>
    </row>
    <row r="19" spans="1:119" ht="33" customHeight="1" x14ac:dyDescent="0.25">
      <c r="A19" s="27"/>
      <c r="B19" s="184" t="s">
        <v>89</v>
      </c>
      <c r="C19" s="18" t="s">
        <v>90</v>
      </c>
      <c r="D19" s="19" t="s">
        <v>91</v>
      </c>
      <c r="E19" s="20">
        <v>510</v>
      </c>
      <c r="F19" s="21" t="s">
        <v>56</v>
      </c>
      <c r="G19" s="22">
        <f t="shared" si="0"/>
        <v>12000000</v>
      </c>
      <c r="H19" s="22"/>
      <c r="I19" s="22">
        <v>12000000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3">
        <f t="shared" si="1"/>
        <v>1</v>
      </c>
      <c r="AC19" s="22">
        <f t="shared" si="2"/>
        <v>12000000</v>
      </c>
      <c r="AD19" s="22"/>
      <c r="AE19" s="22">
        <f>+'[2]FEBRERO 2017'!$K$964</f>
        <v>12000000</v>
      </c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0</v>
      </c>
      <c r="AY19" s="22">
        <f t="shared" si="17"/>
        <v>0</v>
      </c>
      <c r="AZ19" s="22">
        <f t="shared" si="5"/>
        <v>0</v>
      </c>
      <c r="BA19" s="22">
        <f t="shared" si="5"/>
        <v>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0</v>
      </c>
      <c r="BO19" s="22">
        <f t="shared" ref="BO19:BO21" si="18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7.2499999999999995E-2</v>
      </c>
      <c r="BU19" s="22">
        <f t="shared" si="8"/>
        <v>870000</v>
      </c>
      <c r="BV19" s="22"/>
      <c r="BW19" s="22">
        <f>+'[2]FEBRERO 2017'!$H$965</f>
        <v>870000</v>
      </c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0.92749999999999999</v>
      </c>
      <c r="CQ19" s="22">
        <f t="shared" si="10"/>
        <v>11130000</v>
      </c>
      <c r="CR19" s="22">
        <f t="shared" si="14"/>
        <v>0</v>
      </c>
      <c r="CS19" s="22">
        <f t="shared" si="11"/>
        <v>11130000</v>
      </c>
      <c r="CT19" s="22">
        <f t="shared" si="11"/>
        <v>0</v>
      </c>
      <c r="CU19" s="22">
        <f t="shared" si="11"/>
        <v>0</v>
      </c>
      <c r="CV19" s="22">
        <f t="shared" si="11"/>
        <v>0</v>
      </c>
      <c r="CW19" s="22">
        <f t="shared" si="11"/>
        <v>0</v>
      </c>
      <c r="CX19" s="22">
        <f t="shared" si="11"/>
        <v>0</v>
      </c>
      <c r="CY19" s="22">
        <f t="shared" si="11"/>
        <v>0</v>
      </c>
      <c r="CZ19" s="22">
        <f t="shared" si="11"/>
        <v>0</v>
      </c>
      <c r="DA19" s="22">
        <f t="shared" si="11"/>
        <v>0</v>
      </c>
      <c r="DB19" s="22">
        <f t="shared" si="11"/>
        <v>0</v>
      </c>
      <c r="DC19" s="22">
        <f t="shared" si="11"/>
        <v>0</v>
      </c>
      <c r="DD19" s="22">
        <f t="shared" si="11"/>
        <v>0</v>
      </c>
      <c r="DE19" s="22">
        <f t="shared" si="11"/>
        <v>0</v>
      </c>
      <c r="DF19" s="22">
        <f t="shared" si="11"/>
        <v>0</v>
      </c>
      <c r="DG19" s="22">
        <f t="shared" si="11"/>
        <v>0</v>
      </c>
      <c r="DH19" s="22">
        <f t="shared" si="11"/>
        <v>0</v>
      </c>
      <c r="DI19" s="22">
        <f t="shared" si="12"/>
        <v>0</v>
      </c>
      <c r="DJ19" s="22">
        <f t="shared" si="12"/>
        <v>0</v>
      </c>
      <c r="DK19" s="22">
        <f t="shared" si="12"/>
        <v>0</v>
      </c>
      <c r="DM19" s="26">
        <f t="shared" si="15"/>
        <v>12000000</v>
      </c>
      <c r="DN19" s="26">
        <f>+AC19+AY19</f>
        <v>12000000</v>
      </c>
      <c r="DO19" s="26">
        <f t="shared" si="13"/>
        <v>12000000</v>
      </c>
    </row>
    <row r="20" spans="1:119" ht="42" customHeight="1" x14ac:dyDescent="0.25">
      <c r="A20" s="36"/>
      <c r="B20" s="186"/>
      <c r="C20" s="18" t="s">
        <v>92</v>
      </c>
      <c r="D20" s="19" t="s">
        <v>93</v>
      </c>
      <c r="E20" s="20">
        <v>510</v>
      </c>
      <c r="F20" s="21" t="s">
        <v>94</v>
      </c>
      <c r="G20" s="22">
        <f t="shared" si="0"/>
        <v>73500000</v>
      </c>
      <c r="H20" s="22"/>
      <c r="I20" s="22">
        <v>38000000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>
        <v>9000000</v>
      </c>
      <c r="V20" s="22"/>
      <c r="W20" s="22"/>
      <c r="X20" s="22"/>
      <c r="Y20" s="22"/>
      <c r="Z20" s="22"/>
      <c r="AA20" s="22">
        <v>26500000</v>
      </c>
      <c r="AB20" s="23">
        <f t="shared" si="1"/>
        <v>0.85034013605442171</v>
      </c>
      <c r="AC20" s="22">
        <f t="shared" si="2"/>
        <v>62500000</v>
      </c>
      <c r="AD20" s="22"/>
      <c r="AE20" s="22">
        <f>+'[1]ENERO 2017'!$K$619</f>
        <v>38000000</v>
      </c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>
        <f>+'[1]ENERO 2017'!$T$619</f>
        <v>24500000</v>
      </c>
      <c r="AX20" s="23">
        <f t="shared" si="3"/>
        <v>0.14965986394557829</v>
      </c>
      <c r="AY20" s="22">
        <f t="shared" si="17"/>
        <v>11000000</v>
      </c>
      <c r="AZ20" s="22">
        <f t="shared" ref="AZ20:BN21" si="19">+H20-AD20</f>
        <v>0</v>
      </c>
      <c r="BA20" s="22">
        <f t="shared" si="19"/>
        <v>0</v>
      </c>
      <c r="BB20" s="22">
        <f t="shared" si="19"/>
        <v>0</v>
      </c>
      <c r="BC20" s="22">
        <f t="shared" si="19"/>
        <v>0</v>
      </c>
      <c r="BD20" s="22">
        <f t="shared" si="19"/>
        <v>0</v>
      </c>
      <c r="BE20" s="22">
        <f t="shared" si="19"/>
        <v>0</v>
      </c>
      <c r="BF20" s="22">
        <f t="shared" si="19"/>
        <v>0</v>
      </c>
      <c r="BG20" s="22">
        <f t="shared" si="19"/>
        <v>0</v>
      </c>
      <c r="BH20" s="22">
        <f t="shared" si="19"/>
        <v>0</v>
      </c>
      <c r="BI20" s="22">
        <f t="shared" si="19"/>
        <v>0</v>
      </c>
      <c r="BJ20" s="22">
        <f t="shared" si="19"/>
        <v>0</v>
      </c>
      <c r="BK20" s="22">
        <f t="shared" si="19"/>
        <v>0</v>
      </c>
      <c r="BL20" s="22">
        <f t="shared" si="19"/>
        <v>0</v>
      </c>
      <c r="BM20" s="22">
        <f t="shared" si="19"/>
        <v>9000000</v>
      </c>
      <c r="BN20" s="22">
        <f t="shared" si="19"/>
        <v>0</v>
      </c>
      <c r="BO20" s="22">
        <f t="shared" si="18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2000000</v>
      </c>
      <c r="BT20" s="23">
        <f t="shared" si="7"/>
        <v>0.33551759183673469</v>
      </c>
      <c r="BU20" s="22">
        <f t="shared" si="8"/>
        <v>24660543</v>
      </c>
      <c r="BV20" s="22"/>
      <c r="BW20" s="22">
        <f>+'[2]FEBRERO 2017'!$H$971</f>
        <v>22660543</v>
      </c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>
        <f>+'[4]FEBRERO 2017'!$H$806</f>
        <v>2000000</v>
      </c>
      <c r="CP20" s="23">
        <f t="shared" si="9"/>
        <v>0.66448240816326531</v>
      </c>
      <c r="CQ20" s="22">
        <f t="shared" si="10"/>
        <v>48839457</v>
      </c>
      <c r="CR20" s="22">
        <f t="shared" si="14"/>
        <v>0</v>
      </c>
      <c r="CS20" s="22">
        <f t="shared" si="14"/>
        <v>15339457</v>
      </c>
      <c r="CT20" s="22">
        <f t="shared" si="14"/>
        <v>0</v>
      </c>
      <c r="CU20" s="22">
        <f t="shared" si="14"/>
        <v>0</v>
      </c>
      <c r="CV20" s="22">
        <f t="shared" si="14"/>
        <v>0</v>
      </c>
      <c r="CW20" s="22">
        <f t="shared" si="14"/>
        <v>0</v>
      </c>
      <c r="CX20" s="22">
        <f t="shared" si="14"/>
        <v>0</v>
      </c>
      <c r="CY20" s="22">
        <f t="shared" si="14"/>
        <v>0</v>
      </c>
      <c r="CZ20" s="22">
        <f t="shared" si="14"/>
        <v>0</v>
      </c>
      <c r="DA20" s="22">
        <f t="shared" si="14"/>
        <v>0</v>
      </c>
      <c r="DB20" s="22">
        <f t="shared" si="14"/>
        <v>0</v>
      </c>
      <c r="DC20" s="22">
        <f t="shared" si="14"/>
        <v>0</v>
      </c>
      <c r="DD20" s="22">
        <f t="shared" si="14"/>
        <v>0</v>
      </c>
      <c r="DE20" s="22">
        <f t="shared" si="14"/>
        <v>9000000</v>
      </c>
      <c r="DF20" s="22">
        <f t="shared" si="14"/>
        <v>0</v>
      </c>
      <c r="DG20" s="22">
        <f t="shared" si="14"/>
        <v>0</v>
      </c>
      <c r="DH20" s="22">
        <f t="shared" ref="DH20:DH21" si="20">X20-CL20</f>
        <v>0</v>
      </c>
      <c r="DI20" s="22">
        <f t="shared" si="12"/>
        <v>0</v>
      </c>
      <c r="DJ20" s="22">
        <f t="shared" si="12"/>
        <v>0</v>
      </c>
      <c r="DK20" s="22">
        <f t="shared" si="12"/>
        <v>24500000</v>
      </c>
      <c r="DM20" s="26">
        <f t="shared" si="15"/>
        <v>73500000</v>
      </c>
      <c r="DN20" s="26">
        <f>+AC20+AY20</f>
        <v>73500000</v>
      </c>
      <c r="DO20" s="26">
        <f t="shared" si="13"/>
        <v>73500000</v>
      </c>
    </row>
    <row r="21" spans="1:119" ht="34.5" customHeight="1" x14ac:dyDescent="0.25">
      <c r="A21" s="36"/>
      <c r="B21" s="37"/>
      <c r="C21" s="18" t="s">
        <v>95</v>
      </c>
      <c r="D21" s="38" t="s">
        <v>96</v>
      </c>
      <c r="E21" s="20">
        <v>510</v>
      </c>
      <c r="F21" s="21" t="s">
        <v>56</v>
      </c>
      <c r="G21" s="22">
        <f t="shared" si="0"/>
        <v>20000000</v>
      </c>
      <c r="H21" s="39"/>
      <c r="I21" s="39"/>
      <c r="J21" s="39">
        <v>20000000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23">
        <f t="shared" si="1"/>
        <v>0.1275085</v>
      </c>
      <c r="AC21" s="22">
        <f t="shared" si="2"/>
        <v>2550170</v>
      </c>
      <c r="AD21" s="39"/>
      <c r="AE21" s="39"/>
      <c r="AF21" s="39">
        <f>+'[4]FEBRERO 2017'!$L$811</f>
        <v>2550170</v>
      </c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23">
        <f t="shared" si="3"/>
        <v>0.87249149999999998</v>
      </c>
      <c r="AY21" s="22">
        <f t="shared" si="17"/>
        <v>17449830</v>
      </c>
      <c r="AZ21" s="22">
        <f t="shared" si="19"/>
        <v>0</v>
      </c>
      <c r="BA21" s="22">
        <f t="shared" si="19"/>
        <v>0</v>
      </c>
      <c r="BB21" s="22">
        <f t="shared" si="19"/>
        <v>17449830</v>
      </c>
      <c r="BC21" s="22">
        <f t="shared" si="19"/>
        <v>0</v>
      </c>
      <c r="BD21" s="22">
        <f t="shared" si="19"/>
        <v>0</v>
      </c>
      <c r="BE21" s="22">
        <f t="shared" si="19"/>
        <v>0</v>
      </c>
      <c r="BF21" s="22">
        <f t="shared" si="19"/>
        <v>0</v>
      </c>
      <c r="BG21" s="22">
        <f t="shared" si="19"/>
        <v>0</v>
      </c>
      <c r="BH21" s="22">
        <f t="shared" si="19"/>
        <v>0</v>
      </c>
      <c r="BI21" s="22">
        <f t="shared" si="19"/>
        <v>0</v>
      </c>
      <c r="BJ21" s="22">
        <f t="shared" si="19"/>
        <v>0</v>
      </c>
      <c r="BK21" s="22">
        <f t="shared" si="19"/>
        <v>0</v>
      </c>
      <c r="BL21" s="22">
        <f t="shared" si="19"/>
        <v>0</v>
      </c>
      <c r="BM21" s="22">
        <f t="shared" si="19"/>
        <v>0</v>
      </c>
      <c r="BN21" s="22">
        <f t="shared" si="19"/>
        <v>0</v>
      </c>
      <c r="BO21" s="22">
        <f t="shared" si="18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0.1275085</v>
      </c>
      <c r="BU21" s="22">
        <f t="shared" si="8"/>
        <v>2550170</v>
      </c>
      <c r="BV21" s="39"/>
      <c r="BW21" s="39"/>
      <c r="BX21" s="39">
        <f>+'[4]FEBRERO 2017'!$H$809</f>
        <v>2550170</v>
      </c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23">
        <f t="shared" si="9"/>
        <v>0.87249149999999998</v>
      </c>
      <c r="CQ21" s="22">
        <f t="shared" si="10"/>
        <v>17449830</v>
      </c>
      <c r="CR21" s="22">
        <f t="shared" si="14"/>
        <v>0</v>
      </c>
      <c r="CS21" s="22">
        <f t="shared" si="14"/>
        <v>0</v>
      </c>
      <c r="CT21" s="22">
        <f t="shared" si="14"/>
        <v>17449830</v>
      </c>
      <c r="CU21" s="22">
        <f t="shared" si="14"/>
        <v>0</v>
      </c>
      <c r="CV21" s="22">
        <f t="shared" si="14"/>
        <v>0</v>
      </c>
      <c r="CW21" s="22">
        <f t="shared" si="14"/>
        <v>0</v>
      </c>
      <c r="CX21" s="22">
        <f t="shared" si="14"/>
        <v>0</v>
      </c>
      <c r="CY21" s="22">
        <f t="shared" si="14"/>
        <v>0</v>
      </c>
      <c r="CZ21" s="22">
        <f t="shared" si="14"/>
        <v>0</v>
      </c>
      <c r="DA21" s="22">
        <f t="shared" si="14"/>
        <v>0</v>
      </c>
      <c r="DB21" s="22">
        <f t="shared" si="14"/>
        <v>0</v>
      </c>
      <c r="DC21" s="22">
        <f t="shared" si="14"/>
        <v>0</v>
      </c>
      <c r="DD21" s="22">
        <f t="shared" si="14"/>
        <v>0</v>
      </c>
      <c r="DE21" s="22">
        <f t="shared" si="14"/>
        <v>0</v>
      </c>
      <c r="DF21" s="22">
        <f t="shared" si="14"/>
        <v>0</v>
      </c>
      <c r="DG21" s="22">
        <f t="shared" si="14"/>
        <v>0</v>
      </c>
      <c r="DH21" s="22">
        <f t="shared" si="20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/>
      <c r="DN21" s="26"/>
      <c r="DO21" s="26"/>
    </row>
    <row r="22" spans="1:119" s="46" customFormat="1" ht="17.25" customHeight="1" thickBot="1" x14ac:dyDescent="0.3">
      <c r="A22" s="40"/>
      <c r="B22" s="177" t="s">
        <v>97</v>
      </c>
      <c r="C22" s="178"/>
      <c r="D22" s="178"/>
      <c r="E22" s="179"/>
      <c r="F22" s="41"/>
      <c r="G22" s="42">
        <f t="shared" ref="G22:M22" si="21">SUM(G4:G21)</f>
        <v>1764258531</v>
      </c>
      <c r="H22" s="42">
        <f t="shared" si="21"/>
        <v>0</v>
      </c>
      <c r="I22" s="42">
        <f t="shared" si="21"/>
        <v>770000000</v>
      </c>
      <c r="J22" s="42">
        <f t="shared" si="21"/>
        <v>250000000</v>
      </c>
      <c r="K22" s="42">
        <f t="shared" si="21"/>
        <v>258269543</v>
      </c>
      <c r="L22" s="42">
        <f t="shared" si="21"/>
        <v>0</v>
      </c>
      <c r="M22" s="42">
        <f t="shared" si="21"/>
        <v>0</v>
      </c>
      <c r="N22" s="42"/>
      <c r="O22" s="42">
        <f t="shared" ref="O22:AA22" si="22">SUM(O4:O21)</f>
        <v>0</v>
      </c>
      <c r="P22" s="42">
        <f t="shared" si="22"/>
        <v>0</v>
      </c>
      <c r="Q22" s="42">
        <f t="shared" si="22"/>
        <v>0</v>
      </c>
      <c r="R22" s="42">
        <f t="shared" si="22"/>
        <v>0</v>
      </c>
      <c r="S22" s="42">
        <f t="shared" si="22"/>
        <v>0</v>
      </c>
      <c r="T22" s="42">
        <f t="shared" si="22"/>
        <v>0</v>
      </c>
      <c r="U22" s="42">
        <f t="shared" si="22"/>
        <v>278034610</v>
      </c>
      <c r="V22" s="42">
        <f t="shared" si="22"/>
        <v>0</v>
      </c>
      <c r="W22" s="42">
        <f t="shared" si="22"/>
        <v>0</v>
      </c>
      <c r="X22" s="42">
        <f t="shared" si="22"/>
        <v>0</v>
      </c>
      <c r="Y22" s="42">
        <f t="shared" si="22"/>
        <v>0</v>
      </c>
      <c r="Z22" s="42">
        <f t="shared" si="22"/>
        <v>0</v>
      </c>
      <c r="AA22" s="42">
        <f t="shared" si="22"/>
        <v>207954378</v>
      </c>
      <c r="AB22" s="43">
        <f t="shared" si="1"/>
        <v>0.75892602102996432</v>
      </c>
      <c r="AC22" s="44">
        <f t="shared" ref="AC22:AW22" si="23">SUM(AC4:AC21)</f>
        <v>1338941707</v>
      </c>
      <c r="AD22" s="44">
        <f t="shared" si="23"/>
        <v>0</v>
      </c>
      <c r="AE22" s="44">
        <f t="shared" si="23"/>
        <v>641958851</v>
      </c>
      <c r="AF22" s="44">
        <f t="shared" si="23"/>
        <v>191170261</v>
      </c>
      <c r="AG22" s="44">
        <f t="shared" si="23"/>
        <v>138918133</v>
      </c>
      <c r="AH22" s="44">
        <f t="shared" si="23"/>
        <v>0</v>
      </c>
      <c r="AI22" s="44">
        <f t="shared" si="23"/>
        <v>0</v>
      </c>
      <c r="AJ22" s="44">
        <f t="shared" si="23"/>
        <v>0</v>
      </c>
      <c r="AK22" s="44">
        <f t="shared" si="23"/>
        <v>0</v>
      </c>
      <c r="AL22" s="44">
        <f t="shared" si="23"/>
        <v>0</v>
      </c>
      <c r="AM22" s="44">
        <f t="shared" si="23"/>
        <v>0</v>
      </c>
      <c r="AN22" s="44">
        <f t="shared" si="23"/>
        <v>0</v>
      </c>
      <c r="AO22" s="44">
        <f t="shared" si="23"/>
        <v>0</v>
      </c>
      <c r="AP22" s="44">
        <f t="shared" si="23"/>
        <v>0</v>
      </c>
      <c r="AQ22" s="44">
        <f t="shared" si="23"/>
        <v>269034610</v>
      </c>
      <c r="AR22" s="44">
        <f t="shared" si="23"/>
        <v>0</v>
      </c>
      <c r="AS22" s="44">
        <f t="shared" si="23"/>
        <v>0</v>
      </c>
      <c r="AT22" s="44">
        <f t="shared" si="23"/>
        <v>0</v>
      </c>
      <c r="AU22" s="44">
        <f t="shared" si="23"/>
        <v>0</v>
      </c>
      <c r="AV22" s="44">
        <f t="shared" si="23"/>
        <v>0</v>
      </c>
      <c r="AW22" s="44">
        <f t="shared" si="23"/>
        <v>97859852</v>
      </c>
      <c r="AX22" s="45">
        <f t="shared" si="3"/>
        <v>0.24107397897003568</v>
      </c>
      <c r="AY22" s="44">
        <f t="shared" ref="AY22:BS22" si="24">SUM(AY4:AY21)</f>
        <v>425316824</v>
      </c>
      <c r="AZ22" s="44">
        <f t="shared" si="24"/>
        <v>0</v>
      </c>
      <c r="BA22" s="44">
        <f t="shared" si="24"/>
        <v>128041149</v>
      </c>
      <c r="BB22" s="44">
        <f t="shared" si="24"/>
        <v>58829739</v>
      </c>
      <c r="BC22" s="44">
        <f>SUM(BC4:BC21)</f>
        <v>119351410</v>
      </c>
      <c r="BD22" s="44">
        <f t="shared" si="24"/>
        <v>0</v>
      </c>
      <c r="BE22" s="44">
        <f t="shared" si="24"/>
        <v>0</v>
      </c>
      <c r="BF22" s="44">
        <f t="shared" si="24"/>
        <v>0</v>
      </c>
      <c r="BG22" s="44">
        <f t="shared" si="24"/>
        <v>0</v>
      </c>
      <c r="BH22" s="44">
        <f t="shared" si="24"/>
        <v>0</v>
      </c>
      <c r="BI22" s="44">
        <f t="shared" si="24"/>
        <v>0</v>
      </c>
      <c r="BJ22" s="44">
        <f t="shared" si="24"/>
        <v>0</v>
      </c>
      <c r="BK22" s="44">
        <f t="shared" si="24"/>
        <v>0</v>
      </c>
      <c r="BL22" s="44">
        <f t="shared" si="24"/>
        <v>0</v>
      </c>
      <c r="BM22" s="44">
        <f t="shared" si="24"/>
        <v>9000000</v>
      </c>
      <c r="BN22" s="44">
        <f t="shared" si="24"/>
        <v>0</v>
      </c>
      <c r="BO22" s="44">
        <f t="shared" si="24"/>
        <v>0</v>
      </c>
      <c r="BP22" s="44">
        <f t="shared" si="24"/>
        <v>0</v>
      </c>
      <c r="BQ22" s="44">
        <f t="shared" si="24"/>
        <v>0</v>
      </c>
      <c r="BR22" s="44">
        <f t="shared" si="24"/>
        <v>0</v>
      </c>
      <c r="BS22" s="44">
        <f t="shared" si="24"/>
        <v>110094526</v>
      </c>
      <c r="BT22" s="45">
        <f t="shared" si="7"/>
        <v>0.3289715519590139</v>
      </c>
      <c r="BU22" s="44">
        <f t="shared" ref="BU22:CO22" si="25">SUM(BU4:BU21)</f>
        <v>580390867</v>
      </c>
      <c r="BV22" s="44">
        <f t="shared" si="25"/>
        <v>0</v>
      </c>
      <c r="BW22" s="44">
        <f t="shared" si="25"/>
        <v>319410425</v>
      </c>
      <c r="BX22" s="44">
        <f t="shared" si="25"/>
        <v>58500347</v>
      </c>
      <c r="BY22" s="44">
        <f t="shared" si="25"/>
        <v>69367368</v>
      </c>
      <c r="BZ22" s="44">
        <f t="shared" si="25"/>
        <v>0</v>
      </c>
      <c r="CA22" s="44">
        <f t="shared" si="25"/>
        <v>0</v>
      </c>
      <c r="CB22" s="44">
        <f t="shared" si="25"/>
        <v>0</v>
      </c>
      <c r="CC22" s="44">
        <f t="shared" si="25"/>
        <v>0</v>
      </c>
      <c r="CD22" s="44">
        <f t="shared" si="25"/>
        <v>0</v>
      </c>
      <c r="CE22" s="44">
        <f t="shared" si="25"/>
        <v>0</v>
      </c>
      <c r="CF22" s="44">
        <f t="shared" si="25"/>
        <v>0</v>
      </c>
      <c r="CG22" s="44">
        <f t="shared" si="25"/>
        <v>0</v>
      </c>
      <c r="CH22" s="44">
        <f t="shared" si="25"/>
        <v>0</v>
      </c>
      <c r="CI22" s="44">
        <f t="shared" si="25"/>
        <v>90187284</v>
      </c>
      <c r="CJ22" s="44">
        <f t="shared" si="25"/>
        <v>0</v>
      </c>
      <c r="CK22" s="44">
        <f t="shared" si="25"/>
        <v>0</v>
      </c>
      <c r="CL22" s="44">
        <f t="shared" si="25"/>
        <v>0</v>
      </c>
      <c r="CM22" s="44">
        <f t="shared" si="25"/>
        <v>0</v>
      </c>
      <c r="CN22" s="44">
        <f t="shared" si="25"/>
        <v>0</v>
      </c>
      <c r="CO22" s="44">
        <f t="shared" si="25"/>
        <v>42925443</v>
      </c>
      <c r="CP22" s="45">
        <f t="shared" si="9"/>
        <v>0.67102844804098605</v>
      </c>
      <c r="CQ22" s="44">
        <f t="shared" ref="CQ22:DK22" si="26">SUM(CQ4:CQ21)</f>
        <v>1183867664</v>
      </c>
      <c r="CR22" s="44">
        <f t="shared" si="26"/>
        <v>0</v>
      </c>
      <c r="CS22" s="44">
        <f t="shared" si="26"/>
        <v>450589575</v>
      </c>
      <c r="CT22" s="44">
        <f t="shared" si="26"/>
        <v>191499653</v>
      </c>
      <c r="CU22" s="44">
        <f t="shared" si="26"/>
        <v>188902175</v>
      </c>
      <c r="CV22" s="44">
        <f t="shared" si="26"/>
        <v>0</v>
      </c>
      <c r="CW22" s="44">
        <f t="shared" si="26"/>
        <v>0</v>
      </c>
      <c r="CX22" s="44">
        <f t="shared" si="26"/>
        <v>0</v>
      </c>
      <c r="CY22" s="44">
        <f t="shared" si="26"/>
        <v>0</v>
      </c>
      <c r="CZ22" s="44">
        <f t="shared" si="26"/>
        <v>0</v>
      </c>
      <c r="DA22" s="44">
        <f t="shared" si="26"/>
        <v>0</v>
      </c>
      <c r="DB22" s="44">
        <f t="shared" si="26"/>
        <v>0</v>
      </c>
      <c r="DC22" s="44">
        <f t="shared" si="26"/>
        <v>0</v>
      </c>
      <c r="DD22" s="44">
        <f t="shared" si="26"/>
        <v>0</v>
      </c>
      <c r="DE22" s="44">
        <f t="shared" si="26"/>
        <v>187847326</v>
      </c>
      <c r="DF22" s="44">
        <f t="shared" si="26"/>
        <v>0</v>
      </c>
      <c r="DG22" s="44">
        <f t="shared" si="26"/>
        <v>0</v>
      </c>
      <c r="DH22" s="44">
        <f t="shared" si="26"/>
        <v>0</v>
      </c>
      <c r="DI22" s="44">
        <f t="shared" si="26"/>
        <v>0</v>
      </c>
      <c r="DJ22" s="44">
        <f t="shared" si="26"/>
        <v>0</v>
      </c>
      <c r="DK22" s="44">
        <f t="shared" si="26"/>
        <v>165028935</v>
      </c>
      <c r="DM22" s="26">
        <f t="shared" ref="DM22:DM87" si="27">+G22</f>
        <v>1764258531</v>
      </c>
      <c r="DN22" s="26">
        <f t="shared" ref="DN22:DN87" si="28">+AC22+AY22</f>
        <v>1764258531</v>
      </c>
      <c r="DO22" s="26">
        <f t="shared" ref="DO22:DO87" si="29">+BU22+CQ22</f>
        <v>1764258531</v>
      </c>
    </row>
    <row r="23" spans="1:119" ht="33" customHeight="1" thickTop="1" x14ac:dyDescent="0.25">
      <c r="A23" s="17" t="s">
        <v>98</v>
      </c>
      <c r="B23" s="180" t="s">
        <v>99</v>
      </c>
      <c r="C23" s="18" t="s">
        <v>100</v>
      </c>
      <c r="D23" s="19" t="s">
        <v>101</v>
      </c>
      <c r="E23" s="20">
        <v>410</v>
      </c>
      <c r="F23" s="47" t="s">
        <v>102</v>
      </c>
      <c r="G23" s="22">
        <f t="shared" ref="G23:G52" si="30">SUM(H23:AA23)</f>
        <v>150000000</v>
      </c>
      <c r="H23" s="48"/>
      <c r="I23" s="22"/>
      <c r="J23" s="22">
        <v>150000000</v>
      </c>
      <c r="K23" s="22"/>
      <c r="L23" s="22"/>
      <c r="M23" s="48"/>
      <c r="N23" s="48"/>
      <c r="O23" s="49"/>
      <c r="P23" s="49"/>
      <c r="Q23" s="49"/>
      <c r="R23" s="50"/>
      <c r="S23" s="49"/>
      <c r="T23" s="49"/>
      <c r="U23" s="49"/>
      <c r="V23" s="49"/>
      <c r="W23" s="49"/>
      <c r="X23" s="49"/>
      <c r="Y23" s="49"/>
      <c r="Z23" s="49"/>
      <c r="AA23" s="49"/>
      <c r="AB23" s="51">
        <f t="shared" si="1"/>
        <v>0.86546586666666669</v>
      </c>
      <c r="AC23" s="22">
        <f t="shared" ref="AC23:AC52" si="31">SUM(AD23:AW23)</f>
        <v>129819880</v>
      </c>
      <c r="AD23" s="22"/>
      <c r="AE23" s="22"/>
      <c r="AF23" s="22">
        <f>+'[3]MAYO 2017'!$L$566</f>
        <v>129819880</v>
      </c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3">
        <f t="shared" si="3"/>
        <v>0.13453413333333331</v>
      </c>
      <c r="AY23" s="22">
        <f t="shared" ref="AY23:AY52" si="32">SUM(AZ23:BS23)</f>
        <v>20180120</v>
      </c>
      <c r="AZ23" s="22">
        <f t="shared" ref="AZ23:BO38" si="33">+H23-AD23</f>
        <v>0</v>
      </c>
      <c r="BA23" s="22">
        <f t="shared" si="33"/>
        <v>0</v>
      </c>
      <c r="BB23" s="22">
        <f t="shared" si="33"/>
        <v>20180120</v>
      </c>
      <c r="BC23" s="22">
        <f t="shared" si="33"/>
        <v>0</v>
      </c>
      <c r="BD23" s="22">
        <f t="shared" si="33"/>
        <v>0</v>
      </c>
      <c r="BE23" s="22">
        <f t="shared" si="33"/>
        <v>0</v>
      </c>
      <c r="BF23" s="22">
        <f t="shared" si="33"/>
        <v>0</v>
      </c>
      <c r="BG23" s="22">
        <f t="shared" si="33"/>
        <v>0</v>
      </c>
      <c r="BH23" s="22">
        <f t="shared" si="33"/>
        <v>0</v>
      </c>
      <c r="BI23" s="22">
        <f t="shared" si="33"/>
        <v>0</v>
      </c>
      <c r="BJ23" s="22">
        <f t="shared" si="33"/>
        <v>0</v>
      </c>
      <c r="BK23" s="22">
        <f t="shared" si="33"/>
        <v>0</v>
      </c>
      <c r="BL23" s="22">
        <f t="shared" si="33"/>
        <v>0</v>
      </c>
      <c r="BM23" s="22">
        <f t="shared" si="33"/>
        <v>0</v>
      </c>
      <c r="BN23" s="22">
        <f t="shared" si="33"/>
        <v>0</v>
      </c>
      <c r="BO23" s="22">
        <f t="shared" si="33"/>
        <v>0</v>
      </c>
      <c r="BP23" s="22">
        <f t="shared" ref="BP23:BS52" si="34">+X23-AT23</f>
        <v>0</v>
      </c>
      <c r="BQ23" s="22">
        <f t="shared" si="34"/>
        <v>0</v>
      </c>
      <c r="BR23" s="22">
        <f t="shared" si="34"/>
        <v>0</v>
      </c>
      <c r="BS23" s="22">
        <f t="shared" si="34"/>
        <v>0</v>
      </c>
      <c r="BT23" s="23">
        <f t="shared" si="7"/>
        <v>0.8</v>
      </c>
      <c r="BU23" s="22">
        <f t="shared" ref="BU23:BU52" si="35">SUM(BV23:CO23)</f>
        <v>120000000</v>
      </c>
      <c r="BV23" s="22"/>
      <c r="BW23" s="22"/>
      <c r="BX23" s="22">
        <f>+'[2]FEBRERO 2017'!$H$428</f>
        <v>120000000</v>
      </c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3">
        <f t="shared" si="9"/>
        <v>0.19999999999999996</v>
      </c>
      <c r="CQ23" s="22">
        <f t="shared" ref="CQ23:CQ52" si="36">SUM(CR23:DK23)</f>
        <v>30000000</v>
      </c>
      <c r="CR23" s="22">
        <f>H23-BV23</f>
        <v>0</v>
      </c>
      <c r="CS23" s="22">
        <f t="shared" ref="CS23:DH38" si="37">I23-BW23</f>
        <v>0</v>
      </c>
      <c r="CT23" s="22">
        <f t="shared" si="37"/>
        <v>30000000</v>
      </c>
      <c r="CU23" s="22">
        <f t="shared" si="37"/>
        <v>0</v>
      </c>
      <c r="CV23" s="22">
        <f t="shared" si="37"/>
        <v>0</v>
      </c>
      <c r="CW23" s="22">
        <f t="shared" si="37"/>
        <v>0</v>
      </c>
      <c r="CX23" s="22">
        <f t="shared" si="37"/>
        <v>0</v>
      </c>
      <c r="CY23" s="22">
        <f t="shared" si="37"/>
        <v>0</v>
      </c>
      <c r="CZ23" s="22">
        <f t="shared" si="37"/>
        <v>0</v>
      </c>
      <c r="DA23" s="22">
        <f t="shared" si="37"/>
        <v>0</v>
      </c>
      <c r="DB23" s="22">
        <f t="shared" si="37"/>
        <v>0</v>
      </c>
      <c r="DC23" s="22">
        <f t="shared" si="37"/>
        <v>0</v>
      </c>
      <c r="DD23" s="22">
        <f t="shared" si="37"/>
        <v>0</v>
      </c>
      <c r="DE23" s="22">
        <f t="shared" si="37"/>
        <v>0</v>
      </c>
      <c r="DF23" s="22">
        <f t="shared" si="37"/>
        <v>0</v>
      </c>
      <c r="DG23" s="22">
        <f t="shared" si="37"/>
        <v>0</v>
      </c>
      <c r="DH23" s="22">
        <f t="shared" si="37"/>
        <v>0</v>
      </c>
      <c r="DI23" s="22">
        <f t="shared" ref="DI23:DK52" si="38">Y23-CM23</f>
        <v>0</v>
      </c>
      <c r="DJ23" s="22">
        <f t="shared" si="38"/>
        <v>0</v>
      </c>
      <c r="DK23" s="22">
        <f t="shared" si="38"/>
        <v>0</v>
      </c>
      <c r="DM23" s="26">
        <f t="shared" si="27"/>
        <v>150000000</v>
      </c>
      <c r="DN23" s="26">
        <f t="shared" si="28"/>
        <v>150000000</v>
      </c>
      <c r="DO23" s="26">
        <f t="shared" si="29"/>
        <v>150000000</v>
      </c>
    </row>
    <row r="24" spans="1:119" ht="45.75" customHeight="1" x14ac:dyDescent="0.25">
      <c r="A24" s="27"/>
      <c r="B24" s="152"/>
      <c r="C24" s="18" t="s">
        <v>103</v>
      </c>
      <c r="D24" s="19" t="s">
        <v>104</v>
      </c>
      <c r="E24" s="20">
        <v>410</v>
      </c>
      <c r="F24" s="21" t="s">
        <v>102</v>
      </c>
      <c r="G24" s="22">
        <f t="shared" si="30"/>
        <v>350000000</v>
      </c>
      <c r="H24" s="22"/>
      <c r="I24" s="22"/>
      <c r="J24" s="22">
        <v>350000000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3">
        <f t="shared" si="1"/>
        <v>0.25265475142857141</v>
      </c>
      <c r="AC24" s="22">
        <f t="shared" si="31"/>
        <v>88429163</v>
      </c>
      <c r="AD24" s="22"/>
      <c r="AE24" s="22"/>
      <c r="AF24" s="22">
        <f>+'[5]ABRIL 2017'!$L$485</f>
        <v>88429163</v>
      </c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3">
        <f t="shared" si="3"/>
        <v>0.74734524857142859</v>
      </c>
      <c r="AY24" s="22">
        <f t="shared" si="32"/>
        <v>261570837</v>
      </c>
      <c r="AZ24" s="22">
        <f t="shared" si="33"/>
        <v>0</v>
      </c>
      <c r="BA24" s="22">
        <f t="shared" si="33"/>
        <v>0</v>
      </c>
      <c r="BB24" s="22">
        <f t="shared" si="33"/>
        <v>261570837</v>
      </c>
      <c r="BC24" s="22">
        <f t="shared" si="33"/>
        <v>0</v>
      </c>
      <c r="BD24" s="22">
        <f t="shared" si="33"/>
        <v>0</v>
      </c>
      <c r="BE24" s="22">
        <f t="shared" si="33"/>
        <v>0</v>
      </c>
      <c r="BF24" s="22">
        <f t="shared" si="33"/>
        <v>0</v>
      </c>
      <c r="BG24" s="22">
        <f t="shared" si="33"/>
        <v>0</v>
      </c>
      <c r="BH24" s="22">
        <f t="shared" si="33"/>
        <v>0</v>
      </c>
      <c r="BI24" s="22">
        <f t="shared" si="33"/>
        <v>0</v>
      </c>
      <c r="BJ24" s="22">
        <f t="shared" si="33"/>
        <v>0</v>
      </c>
      <c r="BK24" s="22">
        <f t="shared" si="33"/>
        <v>0</v>
      </c>
      <c r="BL24" s="22">
        <f t="shared" si="33"/>
        <v>0</v>
      </c>
      <c r="BM24" s="22">
        <f t="shared" si="33"/>
        <v>0</v>
      </c>
      <c r="BN24" s="22">
        <f t="shared" si="33"/>
        <v>0</v>
      </c>
      <c r="BO24" s="22">
        <f t="shared" si="33"/>
        <v>0</v>
      </c>
      <c r="BP24" s="22">
        <f t="shared" si="34"/>
        <v>0</v>
      </c>
      <c r="BQ24" s="22">
        <f t="shared" si="34"/>
        <v>0</v>
      </c>
      <c r="BR24" s="22">
        <f t="shared" si="34"/>
        <v>0</v>
      </c>
      <c r="BS24" s="22">
        <f t="shared" si="34"/>
        <v>0</v>
      </c>
      <c r="BT24" s="23">
        <f t="shared" si="7"/>
        <v>0.25265475142857141</v>
      </c>
      <c r="BU24" s="22">
        <f t="shared" si="35"/>
        <v>88429163</v>
      </c>
      <c r="BV24" s="22"/>
      <c r="BW24" s="22"/>
      <c r="BX24" s="22">
        <f>+'[3]MAYO 2017'!$H$575</f>
        <v>88429163</v>
      </c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3">
        <f t="shared" si="9"/>
        <v>0.74734524857142859</v>
      </c>
      <c r="CQ24" s="22">
        <f t="shared" si="36"/>
        <v>261570837</v>
      </c>
      <c r="CR24" s="22">
        <f t="shared" ref="CR24:DG52" si="39">H24-BV24</f>
        <v>0</v>
      </c>
      <c r="CS24" s="22">
        <f t="shared" si="37"/>
        <v>0</v>
      </c>
      <c r="CT24" s="22">
        <f t="shared" si="37"/>
        <v>261570837</v>
      </c>
      <c r="CU24" s="22">
        <f t="shared" si="37"/>
        <v>0</v>
      </c>
      <c r="CV24" s="22">
        <f t="shared" si="37"/>
        <v>0</v>
      </c>
      <c r="CW24" s="22">
        <f t="shared" si="37"/>
        <v>0</v>
      </c>
      <c r="CX24" s="22">
        <f t="shared" si="37"/>
        <v>0</v>
      </c>
      <c r="CY24" s="22">
        <f t="shared" si="37"/>
        <v>0</v>
      </c>
      <c r="CZ24" s="22">
        <f t="shared" si="37"/>
        <v>0</v>
      </c>
      <c r="DA24" s="22">
        <f t="shared" si="37"/>
        <v>0</v>
      </c>
      <c r="DB24" s="22">
        <f t="shared" si="37"/>
        <v>0</v>
      </c>
      <c r="DC24" s="22">
        <f t="shared" si="37"/>
        <v>0</v>
      </c>
      <c r="DD24" s="22">
        <f t="shared" si="37"/>
        <v>0</v>
      </c>
      <c r="DE24" s="22">
        <f t="shared" si="37"/>
        <v>0</v>
      </c>
      <c r="DF24" s="22">
        <f t="shared" si="37"/>
        <v>0</v>
      </c>
      <c r="DG24" s="22">
        <f t="shared" si="37"/>
        <v>0</v>
      </c>
      <c r="DH24" s="22">
        <f t="shared" si="37"/>
        <v>0</v>
      </c>
      <c r="DI24" s="22">
        <f t="shared" si="38"/>
        <v>0</v>
      </c>
      <c r="DJ24" s="22">
        <f t="shared" si="38"/>
        <v>0</v>
      </c>
      <c r="DK24" s="22">
        <f t="shared" si="38"/>
        <v>0</v>
      </c>
      <c r="DM24" s="26">
        <f t="shared" si="27"/>
        <v>350000000</v>
      </c>
      <c r="DN24" s="26">
        <f t="shared" si="28"/>
        <v>350000000</v>
      </c>
      <c r="DO24" s="26">
        <f t="shared" si="29"/>
        <v>350000000</v>
      </c>
    </row>
    <row r="25" spans="1:119" ht="33.75" customHeight="1" x14ac:dyDescent="0.25">
      <c r="A25" s="27"/>
      <c r="B25" s="153"/>
      <c r="C25" s="52" t="s">
        <v>105</v>
      </c>
      <c r="D25" s="31" t="s">
        <v>106</v>
      </c>
      <c r="E25" s="53">
        <v>410</v>
      </c>
      <c r="F25" s="54" t="s">
        <v>107</v>
      </c>
      <c r="G25" s="22">
        <f t="shared" si="30"/>
        <v>1418000000</v>
      </c>
      <c r="H25" s="22"/>
      <c r="I25" s="22"/>
      <c r="J25" s="22">
        <v>1400000000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>
        <v>18000000</v>
      </c>
      <c r="AB25" s="23">
        <f t="shared" si="1"/>
        <v>0.55712270803949226</v>
      </c>
      <c r="AC25" s="22">
        <f t="shared" si="31"/>
        <v>790000000</v>
      </c>
      <c r="AD25" s="22"/>
      <c r="AE25" s="22"/>
      <c r="AF25" s="22">
        <f>+'[3]MAYO 2017'!$L$582</f>
        <v>790000000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0.44287729196050774</v>
      </c>
      <c r="AY25" s="22">
        <f t="shared" si="32"/>
        <v>628000000</v>
      </c>
      <c r="AZ25" s="22">
        <f t="shared" si="33"/>
        <v>0</v>
      </c>
      <c r="BA25" s="22">
        <f t="shared" si="33"/>
        <v>0</v>
      </c>
      <c r="BB25" s="22">
        <f t="shared" si="33"/>
        <v>610000000</v>
      </c>
      <c r="BC25" s="22">
        <f t="shared" si="33"/>
        <v>0</v>
      </c>
      <c r="BD25" s="22">
        <f t="shared" si="33"/>
        <v>0</v>
      </c>
      <c r="BE25" s="22">
        <f t="shared" si="33"/>
        <v>0</v>
      </c>
      <c r="BF25" s="22">
        <f t="shared" si="33"/>
        <v>0</v>
      </c>
      <c r="BG25" s="22">
        <f t="shared" si="33"/>
        <v>0</v>
      </c>
      <c r="BH25" s="22">
        <f t="shared" si="33"/>
        <v>0</v>
      </c>
      <c r="BI25" s="22">
        <f t="shared" si="33"/>
        <v>0</v>
      </c>
      <c r="BJ25" s="22">
        <f t="shared" si="33"/>
        <v>0</v>
      </c>
      <c r="BK25" s="22">
        <f t="shared" si="33"/>
        <v>0</v>
      </c>
      <c r="BL25" s="22">
        <f t="shared" si="33"/>
        <v>0</v>
      </c>
      <c r="BM25" s="22">
        <f t="shared" si="33"/>
        <v>0</v>
      </c>
      <c r="BN25" s="22">
        <f t="shared" si="33"/>
        <v>0</v>
      </c>
      <c r="BO25" s="22">
        <f t="shared" si="33"/>
        <v>0</v>
      </c>
      <c r="BP25" s="22">
        <f t="shared" si="34"/>
        <v>0</v>
      </c>
      <c r="BQ25" s="22">
        <f t="shared" si="34"/>
        <v>0</v>
      </c>
      <c r="BR25" s="22">
        <f t="shared" si="34"/>
        <v>0</v>
      </c>
      <c r="BS25" s="22">
        <f t="shared" si="34"/>
        <v>18000000</v>
      </c>
      <c r="BT25" s="23">
        <f t="shared" si="7"/>
        <v>0.40993196967559942</v>
      </c>
      <c r="BU25" s="22">
        <f t="shared" si="35"/>
        <v>581283533</v>
      </c>
      <c r="BV25" s="22"/>
      <c r="BW25" s="22"/>
      <c r="BX25" s="22">
        <f>+'[3]MAYO 2017'!$H$580</f>
        <v>581283533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0.59006803032440058</v>
      </c>
      <c r="CQ25" s="22">
        <f t="shared" si="36"/>
        <v>836716467</v>
      </c>
      <c r="CR25" s="22">
        <f t="shared" si="39"/>
        <v>0</v>
      </c>
      <c r="CS25" s="22">
        <f t="shared" si="37"/>
        <v>0</v>
      </c>
      <c r="CT25" s="22">
        <f t="shared" si="37"/>
        <v>818716467</v>
      </c>
      <c r="CU25" s="22">
        <f t="shared" si="37"/>
        <v>0</v>
      </c>
      <c r="CV25" s="22">
        <f t="shared" si="37"/>
        <v>0</v>
      </c>
      <c r="CW25" s="22">
        <f t="shared" si="37"/>
        <v>0</v>
      </c>
      <c r="CX25" s="22">
        <f t="shared" si="37"/>
        <v>0</v>
      </c>
      <c r="CY25" s="22">
        <f t="shared" si="37"/>
        <v>0</v>
      </c>
      <c r="CZ25" s="22">
        <f t="shared" si="37"/>
        <v>0</v>
      </c>
      <c r="DA25" s="22">
        <f t="shared" si="37"/>
        <v>0</v>
      </c>
      <c r="DB25" s="22">
        <f t="shared" si="37"/>
        <v>0</v>
      </c>
      <c r="DC25" s="22">
        <f t="shared" si="37"/>
        <v>0</v>
      </c>
      <c r="DD25" s="22">
        <f t="shared" si="37"/>
        <v>0</v>
      </c>
      <c r="DE25" s="22">
        <f t="shared" si="37"/>
        <v>0</v>
      </c>
      <c r="DF25" s="22">
        <f t="shared" si="37"/>
        <v>0</v>
      </c>
      <c r="DG25" s="22">
        <f t="shared" si="37"/>
        <v>0</v>
      </c>
      <c r="DH25" s="22">
        <f t="shared" si="37"/>
        <v>0</v>
      </c>
      <c r="DI25" s="22">
        <f t="shared" si="38"/>
        <v>0</v>
      </c>
      <c r="DJ25" s="22">
        <f t="shared" si="38"/>
        <v>0</v>
      </c>
      <c r="DK25" s="22">
        <f t="shared" si="38"/>
        <v>18000000</v>
      </c>
      <c r="DM25" s="26">
        <f t="shared" si="27"/>
        <v>1418000000</v>
      </c>
      <c r="DN25" s="26">
        <f t="shared" si="28"/>
        <v>1418000000</v>
      </c>
      <c r="DO25" s="26">
        <f t="shared" si="29"/>
        <v>1418000000</v>
      </c>
    </row>
    <row r="26" spans="1:119" ht="36.75" customHeight="1" x14ac:dyDescent="0.25">
      <c r="A26" s="27"/>
      <c r="B26" s="55"/>
      <c r="C26" s="18" t="s">
        <v>108</v>
      </c>
      <c r="D26" s="19" t="s">
        <v>109</v>
      </c>
      <c r="E26" s="20">
        <v>410</v>
      </c>
      <c r="F26" s="21" t="s">
        <v>102</v>
      </c>
      <c r="G26" s="22">
        <f t="shared" si="30"/>
        <v>15000000</v>
      </c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>
        <v>15000000</v>
      </c>
      <c r="W26" s="22"/>
      <c r="X26" s="22"/>
      <c r="Y26" s="22"/>
      <c r="Z26" s="22"/>
      <c r="AA26" s="22"/>
      <c r="AB26" s="23">
        <f t="shared" si="1"/>
        <v>0.39438000000000001</v>
      </c>
      <c r="AC26" s="22">
        <f t="shared" si="31"/>
        <v>5915700</v>
      </c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>
        <f>+'[3]MAYO 2017'!$X$615</f>
        <v>5915700</v>
      </c>
      <c r="AS26" s="22"/>
      <c r="AT26" s="22"/>
      <c r="AU26" s="22"/>
      <c r="AV26" s="22"/>
      <c r="AW26" s="22"/>
      <c r="AX26" s="23">
        <f t="shared" si="3"/>
        <v>0.60562000000000005</v>
      </c>
      <c r="AY26" s="22">
        <f t="shared" si="32"/>
        <v>9084300</v>
      </c>
      <c r="AZ26" s="22">
        <f t="shared" si="33"/>
        <v>0</v>
      </c>
      <c r="BA26" s="22">
        <f t="shared" si="33"/>
        <v>0</v>
      </c>
      <c r="BB26" s="22">
        <f t="shared" si="33"/>
        <v>0</v>
      </c>
      <c r="BC26" s="22">
        <f t="shared" si="33"/>
        <v>0</v>
      </c>
      <c r="BD26" s="22">
        <f t="shared" si="33"/>
        <v>0</v>
      </c>
      <c r="BE26" s="22">
        <f t="shared" si="33"/>
        <v>0</v>
      </c>
      <c r="BF26" s="22">
        <f t="shared" si="33"/>
        <v>0</v>
      </c>
      <c r="BG26" s="22">
        <f t="shared" si="33"/>
        <v>0</v>
      </c>
      <c r="BH26" s="22">
        <f t="shared" si="33"/>
        <v>0</v>
      </c>
      <c r="BI26" s="22">
        <f t="shared" si="33"/>
        <v>0</v>
      </c>
      <c r="BJ26" s="22">
        <f t="shared" si="33"/>
        <v>0</v>
      </c>
      <c r="BK26" s="22">
        <f t="shared" si="33"/>
        <v>0</v>
      </c>
      <c r="BL26" s="22">
        <f t="shared" si="33"/>
        <v>0</v>
      </c>
      <c r="BM26" s="22">
        <f t="shared" si="33"/>
        <v>0</v>
      </c>
      <c r="BN26" s="22">
        <f t="shared" si="33"/>
        <v>9084300</v>
      </c>
      <c r="BO26" s="22">
        <f t="shared" si="33"/>
        <v>0</v>
      </c>
      <c r="BP26" s="22">
        <f t="shared" si="34"/>
        <v>0</v>
      </c>
      <c r="BQ26" s="22">
        <f t="shared" si="34"/>
        <v>0</v>
      </c>
      <c r="BR26" s="22">
        <f t="shared" si="34"/>
        <v>0</v>
      </c>
      <c r="BS26" s="22">
        <f t="shared" si="34"/>
        <v>0</v>
      </c>
      <c r="BT26" s="23">
        <f t="shared" si="7"/>
        <v>0.16104666666666667</v>
      </c>
      <c r="BU26" s="22">
        <f t="shared" si="35"/>
        <v>2415700</v>
      </c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>
        <f>+'[3]MAYO 2017'!$H$613</f>
        <v>2415700</v>
      </c>
      <c r="CK26" s="22"/>
      <c r="CL26" s="22"/>
      <c r="CM26" s="22"/>
      <c r="CN26" s="22"/>
      <c r="CO26" s="22"/>
      <c r="CP26" s="23">
        <f t="shared" si="9"/>
        <v>0.83895333333333333</v>
      </c>
      <c r="CQ26" s="22">
        <f t="shared" si="36"/>
        <v>12584300</v>
      </c>
      <c r="CR26" s="22">
        <f t="shared" si="39"/>
        <v>0</v>
      </c>
      <c r="CS26" s="22">
        <f t="shared" si="37"/>
        <v>0</v>
      </c>
      <c r="CT26" s="22">
        <f t="shared" si="37"/>
        <v>0</v>
      </c>
      <c r="CU26" s="22">
        <f t="shared" si="37"/>
        <v>0</v>
      </c>
      <c r="CV26" s="22">
        <f t="shared" si="37"/>
        <v>0</v>
      </c>
      <c r="CW26" s="22">
        <f t="shared" si="37"/>
        <v>0</v>
      </c>
      <c r="CX26" s="22">
        <f t="shared" si="37"/>
        <v>0</v>
      </c>
      <c r="CY26" s="22">
        <f t="shared" si="37"/>
        <v>0</v>
      </c>
      <c r="CZ26" s="22">
        <f t="shared" si="37"/>
        <v>0</v>
      </c>
      <c r="DA26" s="22">
        <f t="shared" si="37"/>
        <v>0</v>
      </c>
      <c r="DB26" s="22">
        <f t="shared" si="37"/>
        <v>0</v>
      </c>
      <c r="DC26" s="22">
        <f t="shared" si="37"/>
        <v>0</v>
      </c>
      <c r="DD26" s="22">
        <f t="shared" si="37"/>
        <v>0</v>
      </c>
      <c r="DE26" s="22">
        <f t="shared" si="37"/>
        <v>0</v>
      </c>
      <c r="DF26" s="22">
        <f t="shared" si="37"/>
        <v>12584300</v>
      </c>
      <c r="DG26" s="22">
        <f t="shared" si="37"/>
        <v>0</v>
      </c>
      <c r="DH26" s="22">
        <f t="shared" si="37"/>
        <v>0</v>
      </c>
      <c r="DI26" s="22">
        <f t="shared" si="38"/>
        <v>0</v>
      </c>
      <c r="DJ26" s="22">
        <f t="shared" si="38"/>
        <v>0</v>
      </c>
      <c r="DK26" s="22">
        <f t="shared" si="38"/>
        <v>0</v>
      </c>
      <c r="DM26" s="26">
        <f t="shared" si="27"/>
        <v>15000000</v>
      </c>
      <c r="DN26" s="26">
        <f t="shared" si="28"/>
        <v>15000000</v>
      </c>
      <c r="DO26" s="26">
        <f t="shared" si="29"/>
        <v>15000000</v>
      </c>
    </row>
    <row r="27" spans="1:119" ht="32.25" customHeight="1" x14ac:dyDescent="0.25">
      <c r="A27" s="27"/>
      <c r="B27" s="55"/>
      <c r="C27" s="18" t="s">
        <v>110</v>
      </c>
      <c r="D27" s="19" t="s">
        <v>111</v>
      </c>
      <c r="E27" s="20">
        <v>410</v>
      </c>
      <c r="F27" s="21" t="s">
        <v>102</v>
      </c>
      <c r="G27" s="22">
        <f t="shared" si="30"/>
        <v>440305826</v>
      </c>
      <c r="H27" s="22"/>
      <c r="I27" s="22"/>
      <c r="J27" s="22">
        <v>150000000</v>
      </c>
      <c r="K27" s="22">
        <v>107030068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>
        <v>183275758</v>
      </c>
      <c r="W27" s="22"/>
      <c r="X27" s="22"/>
      <c r="Y27" s="22"/>
      <c r="Z27" s="22"/>
      <c r="AA27" s="22"/>
      <c r="AB27" s="23">
        <f t="shared" si="1"/>
        <v>0.32374840981549946</v>
      </c>
      <c r="AC27" s="22">
        <f t="shared" si="31"/>
        <v>142548311</v>
      </c>
      <c r="AD27" s="22"/>
      <c r="AE27" s="22"/>
      <c r="AF27" s="22"/>
      <c r="AG27" s="22">
        <f>+'[3]MAYO 2017'!$L$622</f>
        <v>79758114</v>
      </c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>
        <f>+'[3]MAYO 2017'!$X$622</f>
        <v>62790197</v>
      </c>
      <c r="AS27" s="22"/>
      <c r="AT27" s="22"/>
      <c r="AU27" s="22"/>
      <c r="AV27" s="22"/>
      <c r="AW27" s="22"/>
      <c r="AX27" s="23">
        <f t="shared" si="3"/>
        <v>0.67625159018450054</v>
      </c>
      <c r="AY27" s="22">
        <f t="shared" si="32"/>
        <v>297757515</v>
      </c>
      <c r="AZ27" s="22">
        <f t="shared" si="33"/>
        <v>0</v>
      </c>
      <c r="BA27" s="22">
        <f t="shared" si="33"/>
        <v>0</v>
      </c>
      <c r="BB27" s="22">
        <f t="shared" si="33"/>
        <v>150000000</v>
      </c>
      <c r="BC27" s="22">
        <f t="shared" si="33"/>
        <v>27271954</v>
      </c>
      <c r="BD27" s="22">
        <f t="shared" si="33"/>
        <v>0</v>
      </c>
      <c r="BE27" s="22">
        <f t="shared" si="33"/>
        <v>0</v>
      </c>
      <c r="BF27" s="22">
        <f t="shared" si="33"/>
        <v>0</v>
      </c>
      <c r="BG27" s="22">
        <f t="shared" si="33"/>
        <v>0</v>
      </c>
      <c r="BH27" s="22">
        <f t="shared" si="33"/>
        <v>0</v>
      </c>
      <c r="BI27" s="22">
        <f t="shared" si="33"/>
        <v>0</v>
      </c>
      <c r="BJ27" s="22">
        <f t="shared" si="33"/>
        <v>0</v>
      </c>
      <c r="BK27" s="22">
        <f t="shared" si="33"/>
        <v>0</v>
      </c>
      <c r="BL27" s="22">
        <f t="shared" si="33"/>
        <v>0</v>
      </c>
      <c r="BM27" s="22">
        <f t="shared" si="33"/>
        <v>0</v>
      </c>
      <c r="BN27" s="22">
        <f t="shared" si="33"/>
        <v>120485561</v>
      </c>
      <c r="BO27" s="22">
        <f t="shared" si="33"/>
        <v>0</v>
      </c>
      <c r="BP27" s="22">
        <f t="shared" si="34"/>
        <v>0</v>
      </c>
      <c r="BQ27" s="22">
        <f t="shared" si="34"/>
        <v>0</v>
      </c>
      <c r="BR27" s="22">
        <f t="shared" si="34"/>
        <v>0</v>
      </c>
      <c r="BS27" s="22">
        <f t="shared" si="34"/>
        <v>0</v>
      </c>
      <c r="BT27" s="23">
        <f t="shared" si="7"/>
        <v>0.31965941327335512</v>
      </c>
      <c r="BU27" s="22">
        <f t="shared" si="35"/>
        <v>140747902</v>
      </c>
      <c r="BV27" s="22"/>
      <c r="BW27" s="22"/>
      <c r="BX27" s="22"/>
      <c r="BY27" s="22">
        <f>+'[3]MAYO 2017'!$H$623+'[3]MAYO 2017'!$H$639+'[3]MAYO 2017'!$H$640+'[3]MAYO 2017'!$H$643+'[3]MAYO 2017'!$H$645+'[3]MAYO 2017'!$H$647+'[3]MAYO 2017'!$H$648+'[3]MAYO 2017'!$H$652</f>
        <v>79758108</v>
      </c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>
        <f>+'[3]MAYO 2017'!$H$625+'[3]MAYO 2017'!$H$627+'[3]MAYO 2017'!$H$629+'[3]MAYO 2017'!$H$630+'[3]MAYO 2017'!$H$632+'[3]MAYO 2017'!$H$633+'[3]MAYO 2017'!$H$635+'[3]MAYO 2017'!$H$636+'[3]MAYO 2017'!$H$637+'[3]MAYO 2017'!$H$650</f>
        <v>60989794</v>
      </c>
      <c r="CK27" s="22"/>
      <c r="CL27" s="22"/>
      <c r="CM27" s="22"/>
      <c r="CN27" s="22"/>
      <c r="CO27" s="22"/>
      <c r="CP27" s="23">
        <f t="shared" si="9"/>
        <v>0.68034058672664488</v>
      </c>
      <c r="CQ27" s="22">
        <f t="shared" si="36"/>
        <v>299557924</v>
      </c>
      <c r="CR27" s="22">
        <f t="shared" si="39"/>
        <v>0</v>
      </c>
      <c r="CS27" s="22">
        <f t="shared" si="37"/>
        <v>0</v>
      </c>
      <c r="CT27" s="22">
        <f t="shared" si="37"/>
        <v>150000000</v>
      </c>
      <c r="CU27" s="22">
        <f t="shared" si="37"/>
        <v>27271960</v>
      </c>
      <c r="CV27" s="22">
        <f t="shared" si="37"/>
        <v>0</v>
      </c>
      <c r="CW27" s="22">
        <f t="shared" si="37"/>
        <v>0</v>
      </c>
      <c r="CX27" s="22">
        <f t="shared" si="37"/>
        <v>0</v>
      </c>
      <c r="CY27" s="22">
        <f t="shared" si="37"/>
        <v>0</v>
      </c>
      <c r="CZ27" s="22">
        <f t="shared" si="37"/>
        <v>0</v>
      </c>
      <c r="DA27" s="22">
        <f t="shared" si="37"/>
        <v>0</v>
      </c>
      <c r="DB27" s="22">
        <f t="shared" si="37"/>
        <v>0</v>
      </c>
      <c r="DC27" s="22">
        <f t="shared" si="37"/>
        <v>0</v>
      </c>
      <c r="DD27" s="22">
        <f t="shared" si="37"/>
        <v>0</v>
      </c>
      <c r="DE27" s="22">
        <f t="shared" si="37"/>
        <v>0</v>
      </c>
      <c r="DF27" s="22">
        <f t="shared" si="37"/>
        <v>122285964</v>
      </c>
      <c r="DG27" s="22">
        <f t="shared" si="37"/>
        <v>0</v>
      </c>
      <c r="DH27" s="22">
        <f t="shared" si="37"/>
        <v>0</v>
      </c>
      <c r="DI27" s="22">
        <f t="shared" si="38"/>
        <v>0</v>
      </c>
      <c r="DJ27" s="22">
        <f t="shared" si="38"/>
        <v>0</v>
      </c>
      <c r="DK27" s="22">
        <f t="shared" si="38"/>
        <v>0</v>
      </c>
      <c r="DM27" s="26">
        <f t="shared" si="27"/>
        <v>440305826</v>
      </c>
      <c r="DN27" s="26">
        <f t="shared" si="28"/>
        <v>440305826</v>
      </c>
      <c r="DO27" s="26">
        <f t="shared" si="29"/>
        <v>440305826</v>
      </c>
    </row>
    <row r="28" spans="1:119" ht="36" customHeight="1" x14ac:dyDescent="0.25">
      <c r="A28" s="27"/>
      <c r="B28" s="151" t="s">
        <v>112</v>
      </c>
      <c r="C28" s="30" t="s">
        <v>113</v>
      </c>
      <c r="D28" s="19" t="s">
        <v>114</v>
      </c>
      <c r="E28" s="20">
        <v>410</v>
      </c>
      <c r="F28" s="21" t="s">
        <v>102</v>
      </c>
      <c r="G28" s="22">
        <f t="shared" si="30"/>
        <v>5000000</v>
      </c>
      <c r="H28" s="22"/>
      <c r="I28" s="22">
        <v>5000000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3">
        <f t="shared" si="1"/>
        <v>0</v>
      </c>
      <c r="AC28" s="22">
        <f t="shared" si="31"/>
        <v>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3">
        <f t="shared" si="3"/>
        <v>1</v>
      </c>
      <c r="AY28" s="22">
        <f t="shared" si="32"/>
        <v>5000000</v>
      </c>
      <c r="AZ28" s="22">
        <f t="shared" si="33"/>
        <v>0</v>
      </c>
      <c r="BA28" s="22">
        <f t="shared" si="33"/>
        <v>5000000</v>
      </c>
      <c r="BB28" s="22">
        <f t="shared" si="33"/>
        <v>0</v>
      </c>
      <c r="BC28" s="22">
        <f t="shared" si="33"/>
        <v>0</v>
      </c>
      <c r="BD28" s="22">
        <f t="shared" si="33"/>
        <v>0</v>
      </c>
      <c r="BE28" s="22">
        <f t="shared" si="33"/>
        <v>0</v>
      </c>
      <c r="BF28" s="22">
        <f t="shared" si="33"/>
        <v>0</v>
      </c>
      <c r="BG28" s="22">
        <f t="shared" si="33"/>
        <v>0</v>
      </c>
      <c r="BH28" s="22">
        <f t="shared" si="33"/>
        <v>0</v>
      </c>
      <c r="BI28" s="22">
        <f t="shared" si="33"/>
        <v>0</v>
      </c>
      <c r="BJ28" s="22">
        <f t="shared" si="33"/>
        <v>0</v>
      </c>
      <c r="BK28" s="22">
        <f t="shared" si="33"/>
        <v>0</v>
      </c>
      <c r="BL28" s="22">
        <f t="shared" si="33"/>
        <v>0</v>
      </c>
      <c r="BM28" s="22">
        <f t="shared" si="33"/>
        <v>0</v>
      </c>
      <c r="BN28" s="22">
        <f t="shared" si="33"/>
        <v>0</v>
      </c>
      <c r="BO28" s="22">
        <f t="shared" si="33"/>
        <v>0</v>
      </c>
      <c r="BP28" s="22">
        <f t="shared" si="34"/>
        <v>0</v>
      </c>
      <c r="BQ28" s="22">
        <f t="shared" si="34"/>
        <v>0</v>
      </c>
      <c r="BR28" s="22">
        <f t="shared" si="34"/>
        <v>0</v>
      </c>
      <c r="BS28" s="22">
        <f t="shared" si="34"/>
        <v>0</v>
      </c>
      <c r="BT28" s="23">
        <f t="shared" si="7"/>
        <v>0</v>
      </c>
      <c r="BU28" s="22">
        <f t="shared" si="35"/>
        <v>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3">
        <f t="shared" si="9"/>
        <v>1</v>
      </c>
      <c r="CQ28" s="22">
        <f t="shared" si="36"/>
        <v>5000000</v>
      </c>
      <c r="CR28" s="22">
        <f t="shared" si="39"/>
        <v>0</v>
      </c>
      <c r="CS28" s="22">
        <f t="shared" si="37"/>
        <v>5000000</v>
      </c>
      <c r="CT28" s="22">
        <f t="shared" si="37"/>
        <v>0</v>
      </c>
      <c r="CU28" s="22">
        <f t="shared" si="37"/>
        <v>0</v>
      </c>
      <c r="CV28" s="22">
        <f t="shared" si="37"/>
        <v>0</v>
      </c>
      <c r="CW28" s="22">
        <f t="shared" si="37"/>
        <v>0</v>
      </c>
      <c r="CX28" s="22">
        <f t="shared" si="37"/>
        <v>0</v>
      </c>
      <c r="CY28" s="22">
        <f t="shared" si="37"/>
        <v>0</v>
      </c>
      <c r="CZ28" s="22">
        <f t="shared" si="37"/>
        <v>0</v>
      </c>
      <c r="DA28" s="22">
        <f t="shared" si="37"/>
        <v>0</v>
      </c>
      <c r="DB28" s="22">
        <f t="shared" si="37"/>
        <v>0</v>
      </c>
      <c r="DC28" s="22">
        <f t="shared" si="37"/>
        <v>0</v>
      </c>
      <c r="DD28" s="22">
        <f t="shared" si="37"/>
        <v>0</v>
      </c>
      <c r="DE28" s="22">
        <f t="shared" si="37"/>
        <v>0</v>
      </c>
      <c r="DF28" s="22">
        <f t="shared" si="37"/>
        <v>0</v>
      </c>
      <c r="DG28" s="22">
        <f t="shared" si="37"/>
        <v>0</v>
      </c>
      <c r="DH28" s="22">
        <f t="shared" si="37"/>
        <v>0</v>
      </c>
      <c r="DI28" s="22">
        <f t="shared" si="38"/>
        <v>0</v>
      </c>
      <c r="DJ28" s="22">
        <f t="shared" si="38"/>
        <v>0</v>
      </c>
      <c r="DK28" s="22">
        <f t="shared" si="38"/>
        <v>0</v>
      </c>
      <c r="DM28" s="26">
        <f t="shared" si="27"/>
        <v>5000000</v>
      </c>
      <c r="DN28" s="26">
        <f t="shared" si="28"/>
        <v>5000000</v>
      </c>
      <c r="DO28" s="26">
        <f t="shared" si="29"/>
        <v>5000000</v>
      </c>
    </row>
    <row r="29" spans="1:119" ht="33" customHeight="1" x14ac:dyDescent="0.25">
      <c r="A29" s="27"/>
      <c r="B29" s="152"/>
      <c r="C29" s="18" t="s">
        <v>115</v>
      </c>
      <c r="D29" s="19" t="s">
        <v>116</v>
      </c>
      <c r="E29" s="20">
        <v>410</v>
      </c>
      <c r="F29" s="21" t="s">
        <v>117</v>
      </c>
      <c r="G29" s="22">
        <f t="shared" si="30"/>
        <v>5000000</v>
      </c>
      <c r="H29" s="22"/>
      <c r="I29" s="22">
        <v>5000000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3">
        <f t="shared" si="1"/>
        <v>1</v>
      </c>
      <c r="AC29" s="22">
        <f t="shared" si="31"/>
        <v>5000000</v>
      </c>
      <c r="AD29" s="22"/>
      <c r="AE29" s="22">
        <f>+'[3]MAYO 2017'!$K$663</f>
        <v>5000000</v>
      </c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3">
        <f t="shared" si="3"/>
        <v>0</v>
      </c>
      <c r="AY29" s="22">
        <f t="shared" si="32"/>
        <v>0</v>
      </c>
      <c r="AZ29" s="22">
        <f t="shared" si="33"/>
        <v>0</v>
      </c>
      <c r="BA29" s="22">
        <f t="shared" si="33"/>
        <v>0</v>
      </c>
      <c r="BB29" s="22">
        <f t="shared" si="33"/>
        <v>0</v>
      </c>
      <c r="BC29" s="22">
        <f t="shared" si="33"/>
        <v>0</v>
      </c>
      <c r="BD29" s="22">
        <f t="shared" si="33"/>
        <v>0</v>
      </c>
      <c r="BE29" s="22">
        <f t="shared" si="33"/>
        <v>0</v>
      </c>
      <c r="BF29" s="22">
        <f t="shared" si="33"/>
        <v>0</v>
      </c>
      <c r="BG29" s="22">
        <f t="shared" si="33"/>
        <v>0</v>
      </c>
      <c r="BH29" s="22">
        <f t="shared" si="33"/>
        <v>0</v>
      </c>
      <c r="BI29" s="22">
        <f t="shared" si="33"/>
        <v>0</v>
      </c>
      <c r="BJ29" s="22">
        <f t="shared" si="33"/>
        <v>0</v>
      </c>
      <c r="BK29" s="22">
        <f t="shared" si="33"/>
        <v>0</v>
      </c>
      <c r="BL29" s="22">
        <f t="shared" si="33"/>
        <v>0</v>
      </c>
      <c r="BM29" s="22">
        <f t="shared" si="33"/>
        <v>0</v>
      </c>
      <c r="BN29" s="22">
        <f t="shared" si="33"/>
        <v>0</v>
      </c>
      <c r="BO29" s="22">
        <f t="shared" si="33"/>
        <v>0</v>
      </c>
      <c r="BP29" s="22">
        <f t="shared" si="34"/>
        <v>0</v>
      </c>
      <c r="BQ29" s="22">
        <f t="shared" si="34"/>
        <v>0</v>
      </c>
      <c r="BR29" s="22">
        <f t="shared" si="34"/>
        <v>0</v>
      </c>
      <c r="BS29" s="22">
        <f t="shared" si="34"/>
        <v>0</v>
      </c>
      <c r="BT29" s="23">
        <f t="shared" si="7"/>
        <v>1</v>
      </c>
      <c r="BU29" s="22">
        <f t="shared" si="35"/>
        <v>5000000</v>
      </c>
      <c r="BV29" s="22"/>
      <c r="BW29" s="22">
        <f>+'[3]MAYO 2017'!$H$661</f>
        <v>5000000</v>
      </c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3">
        <f t="shared" si="9"/>
        <v>0</v>
      </c>
      <c r="CQ29" s="22">
        <f t="shared" si="36"/>
        <v>0</v>
      </c>
      <c r="CR29" s="22">
        <f t="shared" si="39"/>
        <v>0</v>
      </c>
      <c r="CS29" s="22">
        <f t="shared" si="37"/>
        <v>0</v>
      </c>
      <c r="CT29" s="22">
        <f t="shared" si="37"/>
        <v>0</v>
      </c>
      <c r="CU29" s="22">
        <f t="shared" si="37"/>
        <v>0</v>
      </c>
      <c r="CV29" s="22">
        <f t="shared" si="37"/>
        <v>0</v>
      </c>
      <c r="CW29" s="22">
        <f t="shared" si="37"/>
        <v>0</v>
      </c>
      <c r="CX29" s="22">
        <f t="shared" si="37"/>
        <v>0</v>
      </c>
      <c r="CY29" s="22">
        <f t="shared" si="37"/>
        <v>0</v>
      </c>
      <c r="CZ29" s="22">
        <f t="shared" si="37"/>
        <v>0</v>
      </c>
      <c r="DA29" s="22">
        <f t="shared" si="37"/>
        <v>0</v>
      </c>
      <c r="DB29" s="22">
        <f t="shared" si="37"/>
        <v>0</v>
      </c>
      <c r="DC29" s="22">
        <f t="shared" si="37"/>
        <v>0</v>
      </c>
      <c r="DD29" s="22">
        <f t="shared" si="37"/>
        <v>0</v>
      </c>
      <c r="DE29" s="22">
        <f t="shared" si="37"/>
        <v>0</v>
      </c>
      <c r="DF29" s="22">
        <f t="shared" si="37"/>
        <v>0</v>
      </c>
      <c r="DG29" s="22">
        <f t="shared" si="37"/>
        <v>0</v>
      </c>
      <c r="DH29" s="22">
        <f t="shared" si="37"/>
        <v>0</v>
      </c>
      <c r="DI29" s="22">
        <f t="shared" si="38"/>
        <v>0</v>
      </c>
      <c r="DJ29" s="22">
        <f t="shared" si="38"/>
        <v>0</v>
      </c>
      <c r="DK29" s="22">
        <f t="shared" si="38"/>
        <v>0</v>
      </c>
      <c r="DM29" s="26">
        <f t="shared" si="27"/>
        <v>5000000</v>
      </c>
      <c r="DN29" s="26">
        <f t="shared" si="28"/>
        <v>5000000</v>
      </c>
      <c r="DO29" s="26">
        <f t="shared" si="29"/>
        <v>5000000</v>
      </c>
    </row>
    <row r="30" spans="1:119" ht="56.25" customHeight="1" x14ac:dyDescent="0.25">
      <c r="A30" s="27"/>
      <c r="B30" s="152"/>
      <c r="C30" s="18" t="s">
        <v>118</v>
      </c>
      <c r="D30" s="19" t="s">
        <v>119</v>
      </c>
      <c r="E30" s="20">
        <v>410</v>
      </c>
      <c r="F30" s="21" t="s">
        <v>117</v>
      </c>
      <c r="G30" s="22">
        <f t="shared" si="30"/>
        <v>0</v>
      </c>
      <c r="H30" s="22"/>
      <c r="I30" s="22">
        <f>25000000-25000000</f>
        <v>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 t="e">
        <f t="shared" si="1"/>
        <v>#DIV/0!</v>
      </c>
      <c r="AC30" s="22">
        <f t="shared" si="31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 t="e">
        <f t="shared" si="3"/>
        <v>#DIV/0!</v>
      </c>
      <c r="AY30" s="22">
        <f t="shared" si="32"/>
        <v>0</v>
      </c>
      <c r="AZ30" s="22">
        <f t="shared" si="33"/>
        <v>0</v>
      </c>
      <c r="BA30" s="22">
        <f t="shared" si="33"/>
        <v>0</v>
      </c>
      <c r="BB30" s="22">
        <f t="shared" si="33"/>
        <v>0</v>
      </c>
      <c r="BC30" s="22">
        <f t="shared" si="33"/>
        <v>0</v>
      </c>
      <c r="BD30" s="22">
        <f t="shared" si="33"/>
        <v>0</v>
      </c>
      <c r="BE30" s="22">
        <f t="shared" si="33"/>
        <v>0</v>
      </c>
      <c r="BF30" s="22">
        <f t="shared" si="33"/>
        <v>0</v>
      </c>
      <c r="BG30" s="22">
        <f t="shared" si="33"/>
        <v>0</v>
      </c>
      <c r="BH30" s="22">
        <f t="shared" si="33"/>
        <v>0</v>
      </c>
      <c r="BI30" s="22">
        <f t="shared" si="33"/>
        <v>0</v>
      </c>
      <c r="BJ30" s="22">
        <f t="shared" si="33"/>
        <v>0</v>
      </c>
      <c r="BK30" s="22">
        <f t="shared" si="33"/>
        <v>0</v>
      </c>
      <c r="BL30" s="22">
        <f t="shared" si="33"/>
        <v>0</v>
      </c>
      <c r="BM30" s="22">
        <f t="shared" si="33"/>
        <v>0</v>
      </c>
      <c r="BN30" s="22">
        <f t="shared" si="33"/>
        <v>0</v>
      </c>
      <c r="BO30" s="22">
        <f t="shared" si="33"/>
        <v>0</v>
      </c>
      <c r="BP30" s="22">
        <f t="shared" si="34"/>
        <v>0</v>
      </c>
      <c r="BQ30" s="22">
        <f t="shared" si="34"/>
        <v>0</v>
      </c>
      <c r="BR30" s="22">
        <f t="shared" si="34"/>
        <v>0</v>
      </c>
      <c r="BS30" s="22">
        <f t="shared" si="34"/>
        <v>0</v>
      </c>
      <c r="BT30" s="23" t="e">
        <f t="shared" si="7"/>
        <v>#DIV/0!</v>
      </c>
      <c r="BU30" s="22">
        <f t="shared" si="35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 t="e">
        <f t="shared" si="9"/>
        <v>#DIV/0!</v>
      </c>
      <c r="CQ30" s="22">
        <f t="shared" si="36"/>
        <v>0</v>
      </c>
      <c r="CR30" s="22">
        <f t="shared" si="39"/>
        <v>0</v>
      </c>
      <c r="CS30" s="22">
        <f t="shared" si="37"/>
        <v>0</v>
      </c>
      <c r="CT30" s="22">
        <f t="shared" si="37"/>
        <v>0</v>
      </c>
      <c r="CU30" s="22">
        <f t="shared" si="37"/>
        <v>0</v>
      </c>
      <c r="CV30" s="22">
        <f t="shared" si="37"/>
        <v>0</v>
      </c>
      <c r="CW30" s="22">
        <f t="shared" si="37"/>
        <v>0</v>
      </c>
      <c r="CX30" s="22">
        <f t="shared" si="37"/>
        <v>0</v>
      </c>
      <c r="CY30" s="22">
        <f t="shared" si="37"/>
        <v>0</v>
      </c>
      <c r="CZ30" s="22">
        <f t="shared" si="37"/>
        <v>0</v>
      </c>
      <c r="DA30" s="22">
        <f t="shared" si="37"/>
        <v>0</v>
      </c>
      <c r="DB30" s="22">
        <f t="shared" si="37"/>
        <v>0</v>
      </c>
      <c r="DC30" s="22">
        <f t="shared" si="37"/>
        <v>0</v>
      </c>
      <c r="DD30" s="22">
        <f t="shared" si="37"/>
        <v>0</v>
      </c>
      <c r="DE30" s="22">
        <f t="shared" si="37"/>
        <v>0</v>
      </c>
      <c r="DF30" s="22">
        <f t="shared" si="37"/>
        <v>0</v>
      </c>
      <c r="DG30" s="22">
        <f t="shared" si="37"/>
        <v>0</v>
      </c>
      <c r="DH30" s="22">
        <f t="shared" si="37"/>
        <v>0</v>
      </c>
      <c r="DI30" s="22">
        <f t="shared" si="38"/>
        <v>0</v>
      </c>
      <c r="DJ30" s="22">
        <f t="shared" si="38"/>
        <v>0</v>
      </c>
      <c r="DK30" s="22">
        <f t="shared" si="38"/>
        <v>0</v>
      </c>
      <c r="DM30" s="26">
        <f t="shared" si="27"/>
        <v>0</v>
      </c>
      <c r="DN30" s="26">
        <f t="shared" si="28"/>
        <v>0</v>
      </c>
      <c r="DO30" s="26">
        <f t="shared" si="29"/>
        <v>0</v>
      </c>
    </row>
    <row r="31" spans="1:119" ht="35.25" customHeight="1" x14ac:dyDescent="0.25">
      <c r="A31" s="27"/>
      <c r="B31" s="152"/>
      <c r="C31" s="18" t="s">
        <v>120</v>
      </c>
      <c r="D31" s="19" t="s">
        <v>121</v>
      </c>
      <c r="E31" s="20">
        <v>410</v>
      </c>
      <c r="F31" s="21" t="s">
        <v>117</v>
      </c>
      <c r="G31" s="22">
        <f t="shared" si="30"/>
        <v>18000000</v>
      </c>
      <c r="H31" s="22"/>
      <c r="I31" s="22">
        <f>25000000-7000000</f>
        <v>18000000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0.72222222222222221</v>
      </c>
      <c r="AC31" s="22">
        <f t="shared" si="31"/>
        <v>13000000</v>
      </c>
      <c r="AD31" s="22"/>
      <c r="AE31" s="22">
        <f>+'[4]FEBRERO 2017'!$K$449</f>
        <v>13000000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0.27777777777777779</v>
      </c>
      <c r="AY31" s="22">
        <f t="shared" si="32"/>
        <v>5000000</v>
      </c>
      <c r="AZ31" s="22">
        <f t="shared" si="33"/>
        <v>0</v>
      </c>
      <c r="BA31" s="22">
        <f t="shared" si="33"/>
        <v>5000000</v>
      </c>
      <c r="BB31" s="22">
        <f t="shared" si="33"/>
        <v>0</v>
      </c>
      <c r="BC31" s="22">
        <f t="shared" si="33"/>
        <v>0</v>
      </c>
      <c r="BD31" s="22">
        <f t="shared" si="33"/>
        <v>0</v>
      </c>
      <c r="BE31" s="22">
        <f t="shared" si="33"/>
        <v>0</v>
      </c>
      <c r="BF31" s="22">
        <f t="shared" si="33"/>
        <v>0</v>
      </c>
      <c r="BG31" s="22">
        <f t="shared" si="33"/>
        <v>0</v>
      </c>
      <c r="BH31" s="22">
        <f t="shared" si="33"/>
        <v>0</v>
      </c>
      <c r="BI31" s="22">
        <f t="shared" si="33"/>
        <v>0</v>
      </c>
      <c r="BJ31" s="22">
        <f t="shared" si="33"/>
        <v>0</v>
      </c>
      <c r="BK31" s="22">
        <f t="shared" si="33"/>
        <v>0</v>
      </c>
      <c r="BL31" s="22">
        <f t="shared" si="33"/>
        <v>0</v>
      </c>
      <c r="BM31" s="22">
        <f t="shared" si="33"/>
        <v>0</v>
      </c>
      <c r="BN31" s="22">
        <f t="shared" si="33"/>
        <v>0</v>
      </c>
      <c r="BO31" s="22">
        <f t="shared" si="33"/>
        <v>0</v>
      </c>
      <c r="BP31" s="22">
        <f t="shared" si="34"/>
        <v>0</v>
      </c>
      <c r="BQ31" s="22">
        <f t="shared" si="34"/>
        <v>0</v>
      </c>
      <c r="BR31" s="22">
        <f t="shared" si="34"/>
        <v>0</v>
      </c>
      <c r="BS31" s="22">
        <f t="shared" si="34"/>
        <v>0</v>
      </c>
      <c r="BT31" s="23">
        <f t="shared" si="7"/>
        <v>0.43196294444444444</v>
      </c>
      <c r="BU31" s="22">
        <f t="shared" si="35"/>
        <v>7775333</v>
      </c>
      <c r="BV31" s="22"/>
      <c r="BW31" s="22">
        <f>+'[5]ABRIL 2017'!$H$573</f>
        <v>7775333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0.56803705555555561</v>
      </c>
      <c r="CQ31" s="22">
        <f t="shared" si="36"/>
        <v>10224667</v>
      </c>
      <c r="CR31" s="22">
        <f t="shared" si="39"/>
        <v>0</v>
      </c>
      <c r="CS31" s="22">
        <f t="shared" si="37"/>
        <v>10224667</v>
      </c>
      <c r="CT31" s="22">
        <f t="shared" si="37"/>
        <v>0</v>
      </c>
      <c r="CU31" s="22">
        <f t="shared" si="37"/>
        <v>0</v>
      </c>
      <c r="CV31" s="22">
        <f t="shared" si="37"/>
        <v>0</v>
      </c>
      <c r="CW31" s="22">
        <f t="shared" si="37"/>
        <v>0</v>
      </c>
      <c r="CX31" s="22">
        <f t="shared" si="37"/>
        <v>0</v>
      </c>
      <c r="CY31" s="22">
        <f t="shared" si="37"/>
        <v>0</v>
      </c>
      <c r="CZ31" s="22">
        <f t="shared" si="37"/>
        <v>0</v>
      </c>
      <c r="DA31" s="22">
        <f t="shared" si="37"/>
        <v>0</v>
      </c>
      <c r="DB31" s="22">
        <f t="shared" si="37"/>
        <v>0</v>
      </c>
      <c r="DC31" s="22">
        <f t="shared" si="37"/>
        <v>0</v>
      </c>
      <c r="DD31" s="22">
        <f t="shared" si="37"/>
        <v>0</v>
      </c>
      <c r="DE31" s="22">
        <f t="shared" si="37"/>
        <v>0</v>
      </c>
      <c r="DF31" s="22">
        <f t="shared" si="37"/>
        <v>0</v>
      </c>
      <c r="DG31" s="22">
        <f t="shared" si="37"/>
        <v>0</v>
      </c>
      <c r="DH31" s="22">
        <f t="shared" si="37"/>
        <v>0</v>
      </c>
      <c r="DI31" s="22">
        <f t="shared" si="38"/>
        <v>0</v>
      </c>
      <c r="DJ31" s="22">
        <f t="shared" si="38"/>
        <v>0</v>
      </c>
      <c r="DK31" s="22">
        <f t="shared" si="38"/>
        <v>0</v>
      </c>
      <c r="DM31" s="26">
        <f t="shared" si="27"/>
        <v>18000000</v>
      </c>
      <c r="DN31" s="26">
        <f t="shared" si="28"/>
        <v>18000000</v>
      </c>
      <c r="DO31" s="26">
        <f t="shared" si="29"/>
        <v>18000000</v>
      </c>
    </row>
    <row r="32" spans="1:119" ht="37.5" customHeight="1" x14ac:dyDescent="0.25">
      <c r="A32" s="27"/>
      <c r="B32" s="152"/>
      <c r="C32" s="18" t="s">
        <v>122</v>
      </c>
      <c r="D32" s="19" t="s">
        <v>123</v>
      </c>
      <c r="E32" s="20">
        <v>410</v>
      </c>
      <c r="F32" s="21" t="s">
        <v>124</v>
      </c>
      <c r="G32" s="22">
        <f t="shared" si="30"/>
        <v>50000000</v>
      </c>
      <c r="H32" s="22"/>
      <c r="I32" s="22">
        <v>45000000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>
        <v>5000000</v>
      </c>
      <c r="AB32" s="23">
        <f t="shared" si="1"/>
        <v>0.80941361999999994</v>
      </c>
      <c r="AC32" s="22">
        <f t="shared" si="31"/>
        <v>40470681</v>
      </c>
      <c r="AD32" s="22"/>
      <c r="AE32" s="22">
        <f>+'[3]MAYO 2017'!$K$682</f>
        <v>40470681</v>
      </c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>
        <f t="shared" si="3"/>
        <v>0.19058638000000006</v>
      </c>
      <c r="AY32" s="22">
        <f t="shared" si="32"/>
        <v>9529319</v>
      </c>
      <c r="AZ32" s="22">
        <f t="shared" si="33"/>
        <v>0</v>
      </c>
      <c r="BA32" s="22">
        <f t="shared" si="33"/>
        <v>4529319</v>
      </c>
      <c r="BB32" s="22">
        <f t="shared" si="33"/>
        <v>0</v>
      </c>
      <c r="BC32" s="22">
        <f t="shared" si="33"/>
        <v>0</v>
      </c>
      <c r="BD32" s="22">
        <f t="shared" si="33"/>
        <v>0</v>
      </c>
      <c r="BE32" s="22">
        <f t="shared" si="33"/>
        <v>0</v>
      </c>
      <c r="BF32" s="22">
        <f t="shared" si="33"/>
        <v>0</v>
      </c>
      <c r="BG32" s="22">
        <f t="shared" si="33"/>
        <v>0</v>
      </c>
      <c r="BH32" s="22">
        <f t="shared" si="33"/>
        <v>0</v>
      </c>
      <c r="BI32" s="22">
        <f t="shared" si="33"/>
        <v>0</v>
      </c>
      <c r="BJ32" s="22">
        <f t="shared" si="33"/>
        <v>0</v>
      </c>
      <c r="BK32" s="22">
        <f t="shared" si="33"/>
        <v>0</v>
      </c>
      <c r="BL32" s="22">
        <f t="shared" si="33"/>
        <v>0</v>
      </c>
      <c r="BM32" s="22">
        <f t="shared" si="33"/>
        <v>0</v>
      </c>
      <c r="BN32" s="22">
        <f t="shared" si="33"/>
        <v>0</v>
      </c>
      <c r="BO32" s="22">
        <f t="shared" si="33"/>
        <v>0</v>
      </c>
      <c r="BP32" s="22">
        <f t="shared" si="34"/>
        <v>0</v>
      </c>
      <c r="BQ32" s="22">
        <f t="shared" si="34"/>
        <v>0</v>
      </c>
      <c r="BR32" s="22">
        <f t="shared" si="34"/>
        <v>0</v>
      </c>
      <c r="BS32" s="22">
        <f t="shared" si="34"/>
        <v>5000000</v>
      </c>
      <c r="BT32" s="23">
        <f t="shared" si="7"/>
        <v>0.80916089999999996</v>
      </c>
      <c r="BU32" s="22">
        <f t="shared" si="35"/>
        <v>40458045</v>
      </c>
      <c r="BV32" s="22"/>
      <c r="BW32" s="22">
        <f>+'[3]MAYO 2017'!$H$680</f>
        <v>40458045</v>
      </c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>
        <f t="shared" si="9"/>
        <v>0.19083910000000004</v>
      </c>
      <c r="CQ32" s="22">
        <f t="shared" si="36"/>
        <v>9541955</v>
      </c>
      <c r="CR32" s="22">
        <f t="shared" si="39"/>
        <v>0</v>
      </c>
      <c r="CS32" s="22">
        <f t="shared" si="37"/>
        <v>4541955</v>
      </c>
      <c r="CT32" s="22">
        <f t="shared" si="37"/>
        <v>0</v>
      </c>
      <c r="CU32" s="22">
        <f t="shared" si="37"/>
        <v>0</v>
      </c>
      <c r="CV32" s="22">
        <f t="shared" si="37"/>
        <v>0</v>
      </c>
      <c r="CW32" s="22">
        <f t="shared" si="37"/>
        <v>0</v>
      </c>
      <c r="CX32" s="22">
        <f t="shared" si="37"/>
        <v>0</v>
      </c>
      <c r="CY32" s="22">
        <f t="shared" si="37"/>
        <v>0</v>
      </c>
      <c r="CZ32" s="22">
        <f t="shared" si="37"/>
        <v>0</v>
      </c>
      <c r="DA32" s="22">
        <f t="shared" si="37"/>
        <v>0</v>
      </c>
      <c r="DB32" s="22">
        <f t="shared" si="37"/>
        <v>0</v>
      </c>
      <c r="DC32" s="22">
        <f t="shared" si="37"/>
        <v>0</v>
      </c>
      <c r="DD32" s="22">
        <f t="shared" si="37"/>
        <v>0</v>
      </c>
      <c r="DE32" s="22">
        <f t="shared" si="37"/>
        <v>0</v>
      </c>
      <c r="DF32" s="22">
        <f t="shared" si="37"/>
        <v>0</v>
      </c>
      <c r="DG32" s="22">
        <f t="shared" si="37"/>
        <v>0</v>
      </c>
      <c r="DH32" s="22">
        <f t="shared" si="37"/>
        <v>0</v>
      </c>
      <c r="DI32" s="22">
        <f t="shared" si="38"/>
        <v>0</v>
      </c>
      <c r="DJ32" s="22">
        <f t="shared" si="38"/>
        <v>0</v>
      </c>
      <c r="DK32" s="22">
        <f t="shared" si="38"/>
        <v>5000000</v>
      </c>
      <c r="DM32" s="26">
        <f t="shared" si="27"/>
        <v>50000000</v>
      </c>
      <c r="DN32" s="26">
        <f t="shared" si="28"/>
        <v>50000000</v>
      </c>
      <c r="DO32" s="26">
        <f t="shared" si="29"/>
        <v>50000000</v>
      </c>
    </row>
    <row r="33" spans="1:120" ht="33.75" customHeight="1" x14ac:dyDescent="0.25">
      <c r="A33" s="27"/>
      <c r="B33" s="152"/>
      <c r="C33" s="18" t="s">
        <v>125</v>
      </c>
      <c r="D33" s="19" t="s">
        <v>126</v>
      </c>
      <c r="E33" s="20">
        <v>410</v>
      </c>
      <c r="F33" s="21" t="s">
        <v>127</v>
      </c>
      <c r="G33" s="22">
        <f t="shared" si="30"/>
        <v>55000000</v>
      </c>
      <c r="H33" s="22"/>
      <c r="I33" s="22">
        <v>45000000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>
        <f>5000000+5000000</f>
        <v>10000000</v>
      </c>
      <c r="AB33" s="23">
        <f t="shared" si="1"/>
        <v>0.44883636363636364</v>
      </c>
      <c r="AC33" s="22">
        <f t="shared" si="31"/>
        <v>24686000</v>
      </c>
      <c r="AD33" s="22"/>
      <c r="AE33" s="22">
        <f>+'[3]MAYO 2017'!$K$702</f>
        <v>24136000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>
        <f>+'[5]ABRIL 2017'!$G$610</f>
        <v>550000</v>
      </c>
      <c r="AX33" s="23">
        <f t="shared" si="3"/>
        <v>0.5511636363636363</v>
      </c>
      <c r="AY33" s="22">
        <f t="shared" si="32"/>
        <v>30314000</v>
      </c>
      <c r="AZ33" s="22">
        <f t="shared" si="33"/>
        <v>0</v>
      </c>
      <c r="BA33" s="22">
        <f t="shared" si="33"/>
        <v>20864000</v>
      </c>
      <c r="BB33" s="22">
        <f t="shared" si="33"/>
        <v>0</v>
      </c>
      <c r="BC33" s="22">
        <f t="shared" si="33"/>
        <v>0</v>
      </c>
      <c r="BD33" s="22">
        <f t="shared" si="33"/>
        <v>0</v>
      </c>
      <c r="BE33" s="22">
        <f t="shared" si="33"/>
        <v>0</v>
      </c>
      <c r="BF33" s="22">
        <f t="shared" si="33"/>
        <v>0</v>
      </c>
      <c r="BG33" s="22">
        <f t="shared" si="33"/>
        <v>0</v>
      </c>
      <c r="BH33" s="22">
        <f t="shared" si="33"/>
        <v>0</v>
      </c>
      <c r="BI33" s="22">
        <f t="shared" si="33"/>
        <v>0</v>
      </c>
      <c r="BJ33" s="22">
        <f t="shared" si="33"/>
        <v>0</v>
      </c>
      <c r="BK33" s="22">
        <f t="shared" si="33"/>
        <v>0</v>
      </c>
      <c r="BL33" s="22">
        <f t="shared" si="33"/>
        <v>0</v>
      </c>
      <c r="BM33" s="22">
        <f t="shared" si="33"/>
        <v>0</v>
      </c>
      <c r="BN33" s="22">
        <f t="shared" si="33"/>
        <v>0</v>
      </c>
      <c r="BO33" s="22">
        <f t="shared" si="33"/>
        <v>0</v>
      </c>
      <c r="BP33" s="22">
        <f t="shared" si="34"/>
        <v>0</v>
      </c>
      <c r="BQ33" s="22">
        <f t="shared" si="34"/>
        <v>0</v>
      </c>
      <c r="BR33" s="22">
        <f t="shared" si="34"/>
        <v>0</v>
      </c>
      <c r="BS33" s="22">
        <f t="shared" si="34"/>
        <v>9450000</v>
      </c>
      <c r="BT33" s="23">
        <f t="shared" si="7"/>
        <v>0.44883636363636364</v>
      </c>
      <c r="BU33" s="22">
        <f t="shared" si="35"/>
        <v>24686000</v>
      </c>
      <c r="BV33" s="22"/>
      <c r="BW33" s="22">
        <f>+'[3]MAYO 2017'!$H$703+'[3]MAYO 2017'!$H$705+'[3]MAYO 2017'!$H$714</f>
        <v>24136000</v>
      </c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>
        <f>+'[3]MAYO 2017'!$H$713</f>
        <v>550000</v>
      </c>
      <c r="CP33" s="23">
        <f t="shared" si="9"/>
        <v>0.5511636363636363</v>
      </c>
      <c r="CQ33" s="22">
        <f t="shared" si="36"/>
        <v>30314000</v>
      </c>
      <c r="CR33" s="22">
        <f t="shared" si="39"/>
        <v>0</v>
      </c>
      <c r="CS33" s="22">
        <f t="shared" si="37"/>
        <v>20864000</v>
      </c>
      <c r="CT33" s="22">
        <f t="shared" si="37"/>
        <v>0</v>
      </c>
      <c r="CU33" s="22">
        <f t="shared" si="37"/>
        <v>0</v>
      </c>
      <c r="CV33" s="22">
        <f t="shared" si="37"/>
        <v>0</v>
      </c>
      <c r="CW33" s="22">
        <f t="shared" si="37"/>
        <v>0</v>
      </c>
      <c r="CX33" s="22">
        <f t="shared" si="37"/>
        <v>0</v>
      </c>
      <c r="CY33" s="22">
        <f t="shared" si="37"/>
        <v>0</v>
      </c>
      <c r="CZ33" s="22">
        <f t="shared" si="37"/>
        <v>0</v>
      </c>
      <c r="DA33" s="22">
        <f t="shared" si="37"/>
        <v>0</v>
      </c>
      <c r="DB33" s="22">
        <f t="shared" si="37"/>
        <v>0</v>
      </c>
      <c r="DC33" s="22">
        <f t="shared" si="37"/>
        <v>0</v>
      </c>
      <c r="DD33" s="22">
        <f t="shared" si="37"/>
        <v>0</v>
      </c>
      <c r="DE33" s="22">
        <f t="shared" si="37"/>
        <v>0</v>
      </c>
      <c r="DF33" s="22">
        <f t="shared" si="37"/>
        <v>0</v>
      </c>
      <c r="DG33" s="22">
        <f t="shared" si="37"/>
        <v>0</v>
      </c>
      <c r="DH33" s="22">
        <f t="shared" si="37"/>
        <v>0</v>
      </c>
      <c r="DI33" s="22">
        <f t="shared" si="38"/>
        <v>0</v>
      </c>
      <c r="DJ33" s="22">
        <f t="shared" si="38"/>
        <v>0</v>
      </c>
      <c r="DK33" s="22">
        <f t="shared" si="38"/>
        <v>9450000</v>
      </c>
      <c r="DM33" s="26">
        <f t="shared" si="27"/>
        <v>55000000</v>
      </c>
      <c r="DN33" s="26">
        <f t="shared" si="28"/>
        <v>55000000</v>
      </c>
      <c r="DO33" s="26">
        <f t="shared" si="29"/>
        <v>55000000</v>
      </c>
    </row>
    <row r="34" spans="1:120" ht="30.75" customHeight="1" x14ac:dyDescent="0.25">
      <c r="A34" s="27"/>
      <c r="B34" s="152"/>
      <c r="C34" s="18" t="s">
        <v>128</v>
      </c>
      <c r="D34" s="19" t="s">
        <v>129</v>
      </c>
      <c r="E34" s="20">
        <v>410</v>
      </c>
      <c r="F34" s="21" t="s">
        <v>107</v>
      </c>
      <c r="G34" s="22">
        <f t="shared" si="30"/>
        <v>90000000</v>
      </c>
      <c r="H34" s="22"/>
      <c r="I34" s="22"/>
      <c r="J34" s="22">
        <v>80000000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10000000</v>
      </c>
      <c r="AB34" s="23">
        <f t="shared" si="1"/>
        <v>0.10311034444444445</v>
      </c>
      <c r="AC34" s="22">
        <f t="shared" si="31"/>
        <v>9279931</v>
      </c>
      <c r="AD34" s="22"/>
      <c r="AE34" s="22"/>
      <c r="AF34" s="22">
        <f>+'[3]MAYO 2017'!$L$719</f>
        <v>5000000</v>
      </c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>
        <f>+'[3]MAYO 2017'!$AC$719</f>
        <v>4279931</v>
      </c>
      <c r="AX34" s="23">
        <f t="shared" si="3"/>
        <v>0.89688965555555555</v>
      </c>
      <c r="AY34" s="22">
        <f t="shared" si="32"/>
        <v>80720069</v>
      </c>
      <c r="AZ34" s="22">
        <f t="shared" si="33"/>
        <v>0</v>
      </c>
      <c r="BA34" s="22">
        <f t="shared" si="33"/>
        <v>0</v>
      </c>
      <c r="BB34" s="22">
        <f t="shared" si="33"/>
        <v>75000000</v>
      </c>
      <c r="BC34" s="22">
        <f t="shared" si="33"/>
        <v>0</v>
      </c>
      <c r="BD34" s="22">
        <f t="shared" si="33"/>
        <v>0</v>
      </c>
      <c r="BE34" s="22">
        <f t="shared" si="33"/>
        <v>0</v>
      </c>
      <c r="BF34" s="22">
        <f t="shared" si="33"/>
        <v>0</v>
      </c>
      <c r="BG34" s="22">
        <f t="shared" si="33"/>
        <v>0</v>
      </c>
      <c r="BH34" s="22">
        <f t="shared" si="33"/>
        <v>0</v>
      </c>
      <c r="BI34" s="22">
        <f t="shared" si="33"/>
        <v>0</v>
      </c>
      <c r="BJ34" s="22">
        <f t="shared" si="33"/>
        <v>0</v>
      </c>
      <c r="BK34" s="22">
        <f t="shared" si="33"/>
        <v>0</v>
      </c>
      <c r="BL34" s="22">
        <f t="shared" si="33"/>
        <v>0</v>
      </c>
      <c r="BM34" s="22">
        <f t="shared" si="33"/>
        <v>0</v>
      </c>
      <c r="BN34" s="22">
        <f t="shared" si="33"/>
        <v>0</v>
      </c>
      <c r="BO34" s="22">
        <f t="shared" si="33"/>
        <v>0</v>
      </c>
      <c r="BP34" s="22">
        <f t="shared" si="34"/>
        <v>0</v>
      </c>
      <c r="BQ34" s="22">
        <f t="shared" si="34"/>
        <v>0</v>
      </c>
      <c r="BR34" s="22">
        <f t="shared" si="34"/>
        <v>0</v>
      </c>
      <c r="BS34" s="22">
        <f t="shared" si="34"/>
        <v>5720069</v>
      </c>
      <c r="BT34" s="23">
        <f t="shared" si="7"/>
        <v>0.10229553333333333</v>
      </c>
      <c r="BU34" s="22">
        <f t="shared" si="35"/>
        <v>9206598</v>
      </c>
      <c r="BV34" s="22"/>
      <c r="BW34" s="22"/>
      <c r="BX34" s="22">
        <f>+'[3]MAYO 2017'!$H$720+'[3]MAYO 2017'!$H$724</f>
        <v>5000000</v>
      </c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>
        <f>+'[3]MAYO 2017'!$H$721+'[3]MAYO 2017'!$H$726</f>
        <v>4206598</v>
      </c>
      <c r="CP34" s="23">
        <f t="shared" si="9"/>
        <v>0.8977044666666667</v>
      </c>
      <c r="CQ34" s="22">
        <f t="shared" si="36"/>
        <v>80793402</v>
      </c>
      <c r="CR34" s="22">
        <f t="shared" si="39"/>
        <v>0</v>
      </c>
      <c r="CS34" s="22">
        <f t="shared" si="37"/>
        <v>0</v>
      </c>
      <c r="CT34" s="22">
        <f t="shared" si="37"/>
        <v>75000000</v>
      </c>
      <c r="CU34" s="22">
        <f t="shared" si="37"/>
        <v>0</v>
      </c>
      <c r="CV34" s="22">
        <f t="shared" si="37"/>
        <v>0</v>
      </c>
      <c r="CW34" s="22">
        <f t="shared" si="37"/>
        <v>0</v>
      </c>
      <c r="CX34" s="22">
        <f t="shared" si="37"/>
        <v>0</v>
      </c>
      <c r="CY34" s="22">
        <f t="shared" si="37"/>
        <v>0</v>
      </c>
      <c r="CZ34" s="22">
        <f t="shared" si="37"/>
        <v>0</v>
      </c>
      <c r="DA34" s="22">
        <f t="shared" si="37"/>
        <v>0</v>
      </c>
      <c r="DB34" s="22">
        <f t="shared" si="37"/>
        <v>0</v>
      </c>
      <c r="DC34" s="22">
        <f t="shared" si="37"/>
        <v>0</v>
      </c>
      <c r="DD34" s="22">
        <f t="shared" si="37"/>
        <v>0</v>
      </c>
      <c r="DE34" s="22">
        <f t="shared" si="37"/>
        <v>0</v>
      </c>
      <c r="DF34" s="22">
        <f t="shared" si="37"/>
        <v>0</v>
      </c>
      <c r="DG34" s="22">
        <f t="shared" si="37"/>
        <v>0</v>
      </c>
      <c r="DH34" s="22">
        <f t="shared" si="37"/>
        <v>0</v>
      </c>
      <c r="DI34" s="22">
        <f t="shared" si="38"/>
        <v>0</v>
      </c>
      <c r="DJ34" s="22">
        <f t="shared" si="38"/>
        <v>0</v>
      </c>
      <c r="DK34" s="22">
        <f t="shared" si="38"/>
        <v>5793402</v>
      </c>
      <c r="DM34" s="26">
        <f t="shared" si="27"/>
        <v>90000000</v>
      </c>
      <c r="DN34" s="26">
        <f t="shared" si="28"/>
        <v>90000000</v>
      </c>
      <c r="DO34" s="26">
        <f t="shared" si="29"/>
        <v>90000000</v>
      </c>
    </row>
    <row r="35" spans="1:120" ht="38.25" customHeight="1" x14ac:dyDescent="0.25">
      <c r="A35" s="27"/>
      <c r="B35" s="152"/>
      <c r="C35" s="18" t="s">
        <v>130</v>
      </c>
      <c r="D35" s="19" t="s">
        <v>131</v>
      </c>
      <c r="E35" s="20">
        <v>410</v>
      </c>
      <c r="F35" s="21" t="s">
        <v>132</v>
      </c>
      <c r="G35" s="22">
        <f t="shared" si="30"/>
        <v>8000000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v>8000000</v>
      </c>
      <c r="AB35" s="23">
        <f t="shared" si="1"/>
        <v>0</v>
      </c>
      <c r="AC35" s="22">
        <f t="shared" si="31"/>
        <v>0</v>
      </c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3">
        <f t="shared" si="3"/>
        <v>1</v>
      </c>
      <c r="AY35" s="22">
        <f t="shared" si="32"/>
        <v>8000000</v>
      </c>
      <c r="AZ35" s="22">
        <f t="shared" si="33"/>
        <v>0</v>
      </c>
      <c r="BA35" s="22">
        <f t="shared" si="33"/>
        <v>0</v>
      </c>
      <c r="BB35" s="22">
        <f t="shared" si="33"/>
        <v>0</v>
      </c>
      <c r="BC35" s="22">
        <f t="shared" si="33"/>
        <v>0</v>
      </c>
      <c r="BD35" s="22">
        <f t="shared" si="33"/>
        <v>0</v>
      </c>
      <c r="BE35" s="22">
        <f t="shared" si="33"/>
        <v>0</v>
      </c>
      <c r="BF35" s="22">
        <f t="shared" si="33"/>
        <v>0</v>
      </c>
      <c r="BG35" s="22">
        <f t="shared" si="33"/>
        <v>0</v>
      </c>
      <c r="BH35" s="22">
        <f t="shared" si="33"/>
        <v>0</v>
      </c>
      <c r="BI35" s="22">
        <f t="shared" si="33"/>
        <v>0</v>
      </c>
      <c r="BJ35" s="22">
        <f t="shared" si="33"/>
        <v>0</v>
      </c>
      <c r="BK35" s="22">
        <f t="shared" si="33"/>
        <v>0</v>
      </c>
      <c r="BL35" s="22">
        <f t="shared" si="33"/>
        <v>0</v>
      </c>
      <c r="BM35" s="22">
        <f t="shared" si="33"/>
        <v>0</v>
      </c>
      <c r="BN35" s="22">
        <f t="shared" si="33"/>
        <v>0</v>
      </c>
      <c r="BO35" s="22">
        <f t="shared" si="33"/>
        <v>0</v>
      </c>
      <c r="BP35" s="22">
        <f t="shared" si="34"/>
        <v>0</v>
      </c>
      <c r="BQ35" s="22">
        <f t="shared" si="34"/>
        <v>0</v>
      </c>
      <c r="BR35" s="22">
        <f t="shared" si="34"/>
        <v>0</v>
      </c>
      <c r="BS35" s="22">
        <f t="shared" si="34"/>
        <v>8000000</v>
      </c>
      <c r="BT35" s="23">
        <f t="shared" si="7"/>
        <v>0</v>
      </c>
      <c r="BU35" s="22">
        <f t="shared" si="35"/>
        <v>0</v>
      </c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3">
        <f t="shared" si="9"/>
        <v>1</v>
      </c>
      <c r="CQ35" s="22">
        <f t="shared" si="36"/>
        <v>8000000</v>
      </c>
      <c r="CR35" s="22">
        <f t="shared" si="39"/>
        <v>0</v>
      </c>
      <c r="CS35" s="22">
        <f t="shared" si="37"/>
        <v>0</v>
      </c>
      <c r="CT35" s="22">
        <f t="shared" si="37"/>
        <v>0</v>
      </c>
      <c r="CU35" s="22">
        <f t="shared" si="37"/>
        <v>0</v>
      </c>
      <c r="CV35" s="22">
        <f t="shared" si="37"/>
        <v>0</v>
      </c>
      <c r="CW35" s="22">
        <f t="shared" si="37"/>
        <v>0</v>
      </c>
      <c r="CX35" s="22">
        <f t="shared" si="37"/>
        <v>0</v>
      </c>
      <c r="CY35" s="22">
        <f t="shared" si="37"/>
        <v>0</v>
      </c>
      <c r="CZ35" s="22">
        <f t="shared" si="37"/>
        <v>0</v>
      </c>
      <c r="DA35" s="22">
        <f t="shared" si="37"/>
        <v>0</v>
      </c>
      <c r="DB35" s="22">
        <f t="shared" si="37"/>
        <v>0</v>
      </c>
      <c r="DC35" s="22">
        <f t="shared" si="37"/>
        <v>0</v>
      </c>
      <c r="DD35" s="22">
        <f t="shared" si="37"/>
        <v>0</v>
      </c>
      <c r="DE35" s="22">
        <f t="shared" si="37"/>
        <v>0</v>
      </c>
      <c r="DF35" s="22">
        <f t="shared" si="37"/>
        <v>0</v>
      </c>
      <c r="DG35" s="22">
        <f t="shared" si="37"/>
        <v>0</v>
      </c>
      <c r="DH35" s="22">
        <f t="shared" si="37"/>
        <v>0</v>
      </c>
      <c r="DI35" s="22">
        <f t="shared" si="38"/>
        <v>0</v>
      </c>
      <c r="DJ35" s="22">
        <f t="shared" si="38"/>
        <v>0</v>
      </c>
      <c r="DK35" s="22">
        <f t="shared" si="38"/>
        <v>8000000</v>
      </c>
      <c r="DM35" s="26">
        <f t="shared" si="27"/>
        <v>8000000</v>
      </c>
      <c r="DN35" s="26">
        <f t="shared" si="28"/>
        <v>8000000</v>
      </c>
      <c r="DO35" s="26">
        <f t="shared" si="29"/>
        <v>8000000</v>
      </c>
    </row>
    <row r="36" spans="1:120" ht="48.75" customHeight="1" x14ac:dyDescent="0.25">
      <c r="A36" s="27"/>
      <c r="B36" s="153"/>
      <c r="C36" s="18" t="s">
        <v>133</v>
      </c>
      <c r="D36" s="19" t="s">
        <v>134</v>
      </c>
      <c r="E36" s="20">
        <v>410</v>
      </c>
      <c r="F36" s="21" t="s">
        <v>135</v>
      </c>
      <c r="G36" s="22">
        <f t="shared" si="30"/>
        <v>319946741</v>
      </c>
      <c r="H36" s="22"/>
      <c r="I36" s="22">
        <v>200000000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>
        <f>15907499+69169357+34869885</f>
        <v>119946741</v>
      </c>
      <c r="Y36" s="22"/>
      <c r="Z36" s="22"/>
      <c r="AA36" s="22"/>
      <c r="AB36" s="23">
        <f t="shared" si="1"/>
        <v>0.62510403880000764</v>
      </c>
      <c r="AC36" s="22">
        <f t="shared" si="31"/>
        <v>200000000</v>
      </c>
      <c r="AD36" s="22"/>
      <c r="AE36" s="22">
        <f>+'[1]ENERO 2017'!$K$361</f>
        <v>200000000</v>
      </c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3">
        <f t="shared" si="3"/>
        <v>0.37489596119999236</v>
      </c>
      <c r="AY36" s="22">
        <f t="shared" si="32"/>
        <v>119946741</v>
      </c>
      <c r="AZ36" s="22">
        <f t="shared" si="33"/>
        <v>0</v>
      </c>
      <c r="BA36" s="22">
        <f t="shared" si="33"/>
        <v>0</v>
      </c>
      <c r="BB36" s="22">
        <f t="shared" si="33"/>
        <v>0</v>
      </c>
      <c r="BC36" s="22">
        <f t="shared" si="33"/>
        <v>0</v>
      </c>
      <c r="BD36" s="22">
        <f t="shared" si="33"/>
        <v>0</v>
      </c>
      <c r="BE36" s="22">
        <f t="shared" si="33"/>
        <v>0</v>
      </c>
      <c r="BF36" s="22">
        <f t="shared" si="33"/>
        <v>0</v>
      </c>
      <c r="BG36" s="22">
        <f t="shared" si="33"/>
        <v>0</v>
      </c>
      <c r="BH36" s="22">
        <f t="shared" si="33"/>
        <v>0</v>
      </c>
      <c r="BI36" s="22">
        <f t="shared" si="33"/>
        <v>0</v>
      </c>
      <c r="BJ36" s="22">
        <f t="shared" si="33"/>
        <v>0</v>
      </c>
      <c r="BK36" s="22">
        <f t="shared" si="33"/>
        <v>0</v>
      </c>
      <c r="BL36" s="22">
        <f t="shared" si="33"/>
        <v>0</v>
      </c>
      <c r="BM36" s="22">
        <f t="shared" si="33"/>
        <v>0</v>
      </c>
      <c r="BN36" s="22">
        <f t="shared" si="33"/>
        <v>0</v>
      </c>
      <c r="BO36" s="22">
        <f t="shared" si="33"/>
        <v>0</v>
      </c>
      <c r="BP36" s="22">
        <f t="shared" si="34"/>
        <v>119946741</v>
      </c>
      <c r="BQ36" s="22">
        <f t="shared" si="34"/>
        <v>0</v>
      </c>
      <c r="BR36" s="22">
        <f t="shared" si="34"/>
        <v>0</v>
      </c>
      <c r="BS36" s="22">
        <f t="shared" si="34"/>
        <v>0</v>
      </c>
      <c r="BT36" s="23">
        <f t="shared" si="7"/>
        <v>0.44365316101156971</v>
      </c>
      <c r="BU36" s="22">
        <f t="shared" si="35"/>
        <v>141945383</v>
      </c>
      <c r="BV36" s="22"/>
      <c r="BW36" s="22">
        <f>+'[3]MAYO 2017'!$H$736</f>
        <v>141945383</v>
      </c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3">
        <f t="shared" si="9"/>
        <v>0.55634683898843029</v>
      </c>
      <c r="CQ36" s="22">
        <f t="shared" si="36"/>
        <v>178001358</v>
      </c>
      <c r="CR36" s="22">
        <f t="shared" si="39"/>
        <v>0</v>
      </c>
      <c r="CS36" s="22">
        <f t="shared" si="37"/>
        <v>58054617</v>
      </c>
      <c r="CT36" s="22">
        <f t="shared" si="37"/>
        <v>0</v>
      </c>
      <c r="CU36" s="22">
        <f t="shared" si="37"/>
        <v>0</v>
      </c>
      <c r="CV36" s="22">
        <f t="shared" si="37"/>
        <v>0</v>
      </c>
      <c r="CW36" s="22">
        <f t="shared" si="37"/>
        <v>0</v>
      </c>
      <c r="CX36" s="22">
        <f t="shared" si="37"/>
        <v>0</v>
      </c>
      <c r="CY36" s="22">
        <f t="shared" si="37"/>
        <v>0</v>
      </c>
      <c r="CZ36" s="22">
        <f t="shared" si="37"/>
        <v>0</v>
      </c>
      <c r="DA36" s="22">
        <f t="shared" si="37"/>
        <v>0</v>
      </c>
      <c r="DB36" s="22">
        <f t="shared" si="37"/>
        <v>0</v>
      </c>
      <c r="DC36" s="22">
        <f t="shared" si="37"/>
        <v>0</v>
      </c>
      <c r="DD36" s="22">
        <f t="shared" si="37"/>
        <v>0</v>
      </c>
      <c r="DE36" s="22">
        <f t="shared" si="37"/>
        <v>0</v>
      </c>
      <c r="DF36" s="22">
        <f t="shared" si="37"/>
        <v>0</v>
      </c>
      <c r="DG36" s="22">
        <f t="shared" si="37"/>
        <v>0</v>
      </c>
      <c r="DH36" s="22">
        <f t="shared" si="37"/>
        <v>119946741</v>
      </c>
      <c r="DI36" s="22">
        <f t="shared" si="38"/>
        <v>0</v>
      </c>
      <c r="DJ36" s="22">
        <f t="shared" si="38"/>
        <v>0</v>
      </c>
      <c r="DK36" s="22">
        <f t="shared" si="38"/>
        <v>0</v>
      </c>
      <c r="DM36" s="56">
        <f t="shared" si="27"/>
        <v>319946741</v>
      </c>
      <c r="DN36" s="26">
        <f t="shared" si="28"/>
        <v>319946741</v>
      </c>
      <c r="DO36" s="26">
        <f t="shared" si="29"/>
        <v>319946741</v>
      </c>
      <c r="DP36" s="35"/>
    </row>
    <row r="37" spans="1:120" ht="35.25" customHeight="1" x14ac:dyDescent="0.25">
      <c r="A37" s="149" t="s">
        <v>98</v>
      </c>
      <c r="B37" s="151" t="s">
        <v>136</v>
      </c>
      <c r="C37" s="18" t="s">
        <v>137</v>
      </c>
      <c r="D37" s="19" t="s">
        <v>138</v>
      </c>
      <c r="E37" s="28">
        <v>410</v>
      </c>
      <c r="F37" s="21" t="s">
        <v>102</v>
      </c>
      <c r="G37" s="22">
        <f t="shared" si="30"/>
        <v>52000000</v>
      </c>
      <c r="H37" s="22"/>
      <c r="I37" s="22"/>
      <c r="J37" s="22">
        <v>40000000</v>
      </c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>
        <f>12000000</f>
        <v>12000000</v>
      </c>
      <c r="W37" s="22"/>
      <c r="X37" s="22"/>
      <c r="Y37" s="22"/>
      <c r="Z37" s="22"/>
      <c r="AA37" s="22"/>
      <c r="AB37" s="23">
        <f t="shared" si="1"/>
        <v>0.34092250000000002</v>
      </c>
      <c r="AC37" s="22">
        <f t="shared" si="31"/>
        <v>17727970</v>
      </c>
      <c r="AD37" s="22"/>
      <c r="AE37" s="22"/>
      <c r="AF37" s="22">
        <f>+'[3]MAYO 2017'!$L$791</f>
        <v>17727970</v>
      </c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3">
        <f t="shared" si="3"/>
        <v>0.65907749999999998</v>
      </c>
      <c r="AY37" s="22">
        <f t="shared" si="32"/>
        <v>34272030</v>
      </c>
      <c r="AZ37" s="22">
        <f t="shared" si="33"/>
        <v>0</v>
      </c>
      <c r="BA37" s="22">
        <f t="shared" si="33"/>
        <v>0</v>
      </c>
      <c r="BB37" s="22">
        <f t="shared" si="33"/>
        <v>22272030</v>
      </c>
      <c r="BC37" s="22">
        <f t="shared" si="33"/>
        <v>0</v>
      </c>
      <c r="BD37" s="22">
        <f t="shared" si="33"/>
        <v>0</v>
      </c>
      <c r="BE37" s="22">
        <f t="shared" si="33"/>
        <v>0</v>
      </c>
      <c r="BF37" s="22">
        <f t="shared" si="33"/>
        <v>0</v>
      </c>
      <c r="BG37" s="22">
        <f t="shared" si="33"/>
        <v>0</v>
      </c>
      <c r="BH37" s="22">
        <f t="shared" si="33"/>
        <v>0</v>
      </c>
      <c r="BI37" s="22">
        <f t="shared" si="33"/>
        <v>0</v>
      </c>
      <c r="BJ37" s="22">
        <f t="shared" si="33"/>
        <v>0</v>
      </c>
      <c r="BK37" s="22">
        <f t="shared" si="33"/>
        <v>0</v>
      </c>
      <c r="BL37" s="22">
        <f t="shared" si="33"/>
        <v>0</v>
      </c>
      <c r="BM37" s="22">
        <f t="shared" si="33"/>
        <v>0</v>
      </c>
      <c r="BN37" s="22">
        <f t="shared" si="33"/>
        <v>12000000</v>
      </c>
      <c r="BO37" s="22">
        <f t="shared" si="33"/>
        <v>0</v>
      </c>
      <c r="BP37" s="22">
        <f t="shared" si="34"/>
        <v>0</v>
      </c>
      <c r="BQ37" s="22">
        <f t="shared" si="34"/>
        <v>0</v>
      </c>
      <c r="BR37" s="22">
        <f t="shared" si="34"/>
        <v>0</v>
      </c>
      <c r="BS37" s="22">
        <f t="shared" si="34"/>
        <v>0</v>
      </c>
      <c r="BT37" s="23">
        <f t="shared" si="7"/>
        <v>0.34092250000000002</v>
      </c>
      <c r="BU37" s="22">
        <f t="shared" si="35"/>
        <v>17727970</v>
      </c>
      <c r="BV37" s="22"/>
      <c r="BW37" s="22"/>
      <c r="BX37" s="22">
        <f>+'[3]MAYO 2017'!$H$789</f>
        <v>17727970</v>
      </c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3">
        <f t="shared" si="9"/>
        <v>0.65907749999999998</v>
      </c>
      <c r="CQ37" s="22">
        <f t="shared" si="36"/>
        <v>34272030</v>
      </c>
      <c r="CR37" s="22">
        <f t="shared" si="39"/>
        <v>0</v>
      </c>
      <c r="CS37" s="22">
        <f t="shared" si="37"/>
        <v>0</v>
      </c>
      <c r="CT37" s="22">
        <f t="shared" si="37"/>
        <v>22272030</v>
      </c>
      <c r="CU37" s="22">
        <f t="shared" si="37"/>
        <v>0</v>
      </c>
      <c r="CV37" s="22">
        <f t="shared" si="37"/>
        <v>0</v>
      </c>
      <c r="CW37" s="22">
        <f t="shared" si="37"/>
        <v>0</v>
      </c>
      <c r="CX37" s="22">
        <f t="shared" si="37"/>
        <v>0</v>
      </c>
      <c r="CY37" s="22">
        <f t="shared" si="37"/>
        <v>0</v>
      </c>
      <c r="CZ37" s="22">
        <f t="shared" si="37"/>
        <v>0</v>
      </c>
      <c r="DA37" s="22">
        <f t="shared" si="37"/>
        <v>0</v>
      </c>
      <c r="DB37" s="22">
        <f t="shared" si="37"/>
        <v>0</v>
      </c>
      <c r="DC37" s="22">
        <f t="shared" si="37"/>
        <v>0</v>
      </c>
      <c r="DD37" s="22">
        <f t="shared" si="37"/>
        <v>0</v>
      </c>
      <c r="DE37" s="22">
        <f t="shared" si="37"/>
        <v>0</v>
      </c>
      <c r="DF37" s="22">
        <f t="shared" si="37"/>
        <v>12000000</v>
      </c>
      <c r="DG37" s="22">
        <f t="shared" si="37"/>
        <v>0</v>
      </c>
      <c r="DH37" s="22">
        <f t="shared" si="37"/>
        <v>0</v>
      </c>
      <c r="DI37" s="22">
        <f t="shared" si="38"/>
        <v>0</v>
      </c>
      <c r="DJ37" s="22">
        <f t="shared" si="38"/>
        <v>0</v>
      </c>
      <c r="DK37" s="22">
        <f t="shared" si="38"/>
        <v>0</v>
      </c>
      <c r="DM37" s="26">
        <f t="shared" si="27"/>
        <v>52000000</v>
      </c>
      <c r="DN37" s="26">
        <f t="shared" si="28"/>
        <v>52000000</v>
      </c>
      <c r="DO37" s="26">
        <f t="shared" si="29"/>
        <v>52000000</v>
      </c>
    </row>
    <row r="38" spans="1:120" ht="31.5" customHeight="1" x14ac:dyDescent="0.25">
      <c r="A38" s="149"/>
      <c r="B38" s="152"/>
      <c r="C38" s="18" t="s">
        <v>139</v>
      </c>
      <c r="D38" s="19" t="s">
        <v>140</v>
      </c>
      <c r="E38" s="20">
        <v>410</v>
      </c>
      <c r="F38" s="21" t="s">
        <v>141</v>
      </c>
      <c r="G38" s="22">
        <f t="shared" si="30"/>
        <v>85000000</v>
      </c>
      <c r="H38" s="22"/>
      <c r="I38" s="22"/>
      <c r="J38" s="22">
        <v>70000000</v>
      </c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>
        <f>15000000</f>
        <v>15000000</v>
      </c>
      <c r="W38" s="22"/>
      <c r="X38" s="22"/>
      <c r="Y38" s="22"/>
      <c r="Z38" s="22"/>
      <c r="AA38" s="22"/>
      <c r="AB38" s="23">
        <f t="shared" si="1"/>
        <v>0.26793529411764705</v>
      </c>
      <c r="AC38" s="22">
        <f t="shared" si="31"/>
        <v>22774500</v>
      </c>
      <c r="AD38" s="22"/>
      <c r="AE38" s="22"/>
      <c r="AF38" s="22">
        <f>+'[3]MAYO 2017'!$L$808</f>
        <v>22774500</v>
      </c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3">
        <f t="shared" si="3"/>
        <v>0.73206470588235295</v>
      </c>
      <c r="AY38" s="22">
        <f t="shared" si="32"/>
        <v>62225500</v>
      </c>
      <c r="AZ38" s="22">
        <f t="shared" si="33"/>
        <v>0</v>
      </c>
      <c r="BA38" s="22">
        <f t="shared" si="33"/>
        <v>0</v>
      </c>
      <c r="BB38" s="22">
        <f t="shared" si="33"/>
        <v>47225500</v>
      </c>
      <c r="BC38" s="22">
        <f t="shared" si="33"/>
        <v>0</v>
      </c>
      <c r="BD38" s="22">
        <f t="shared" si="33"/>
        <v>0</v>
      </c>
      <c r="BE38" s="22">
        <f t="shared" si="33"/>
        <v>0</v>
      </c>
      <c r="BF38" s="22">
        <f t="shared" si="33"/>
        <v>0</v>
      </c>
      <c r="BG38" s="22">
        <f t="shared" si="33"/>
        <v>0</v>
      </c>
      <c r="BH38" s="22">
        <f t="shared" si="33"/>
        <v>0</v>
      </c>
      <c r="BI38" s="22">
        <f t="shared" si="33"/>
        <v>0</v>
      </c>
      <c r="BJ38" s="22">
        <f t="shared" si="33"/>
        <v>0</v>
      </c>
      <c r="BK38" s="22">
        <f t="shared" si="33"/>
        <v>0</v>
      </c>
      <c r="BL38" s="22">
        <f t="shared" si="33"/>
        <v>0</v>
      </c>
      <c r="BM38" s="22">
        <f t="shared" si="33"/>
        <v>0</v>
      </c>
      <c r="BN38" s="22">
        <f t="shared" si="33"/>
        <v>15000000</v>
      </c>
      <c r="BO38" s="22">
        <f t="shared" ref="BO38:BO52" si="40">+W38-AS38</f>
        <v>0</v>
      </c>
      <c r="BP38" s="22">
        <f t="shared" si="34"/>
        <v>0</v>
      </c>
      <c r="BQ38" s="22">
        <f t="shared" si="34"/>
        <v>0</v>
      </c>
      <c r="BR38" s="22">
        <f t="shared" si="34"/>
        <v>0</v>
      </c>
      <c r="BS38" s="22">
        <f t="shared" si="34"/>
        <v>0</v>
      </c>
      <c r="BT38" s="23">
        <f t="shared" si="7"/>
        <v>0.26793529411764705</v>
      </c>
      <c r="BU38" s="22">
        <f t="shared" si="35"/>
        <v>22774500</v>
      </c>
      <c r="BV38" s="22"/>
      <c r="BW38" s="22"/>
      <c r="BX38" s="22">
        <f>+'[3]MAYO 2017'!$H$806</f>
        <v>22774500</v>
      </c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3">
        <f t="shared" si="9"/>
        <v>0.73206470588235295</v>
      </c>
      <c r="CQ38" s="22">
        <f t="shared" si="36"/>
        <v>62225500</v>
      </c>
      <c r="CR38" s="22">
        <f t="shared" si="39"/>
        <v>0</v>
      </c>
      <c r="CS38" s="22">
        <f t="shared" si="37"/>
        <v>0</v>
      </c>
      <c r="CT38" s="22">
        <f t="shared" si="37"/>
        <v>47225500</v>
      </c>
      <c r="CU38" s="22">
        <f t="shared" si="37"/>
        <v>0</v>
      </c>
      <c r="CV38" s="22">
        <f t="shared" si="37"/>
        <v>0</v>
      </c>
      <c r="CW38" s="22">
        <f t="shared" si="37"/>
        <v>0</v>
      </c>
      <c r="CX38" s="22">
        <f t="shared" si="37"/>
        <v>0</v>
      </c>
      <c r="CY38" s="22">
        <f t="shared" si="37"/>
        <v>0</v>
      </c>
      <c r="CZ38" s="22">
        <f t="shared" si="37"/>
        <v>0</v>
      </c>
      <c r="DA38" s="22">
        <f t="shared" si="37"/>
        <v>0</v>
      </c>
      <c r="DB38" s="22">
        <f t="shared" si="37"/>
        <v>0</v>
      </c>
      <c r="DC38" s="22">
        <f t="shared" si="37"/>
        <v>0</v>
      </c>
      <c r="DD38" s="22">
        <f t="shared" si="37"/>
        <v>0</v>
      </c>
      <c r="DE38" s="22">
        <f t="shared" si="37"/>
        <v>0</v>
      </c>
      <c r="DF38" s="22">
        <f t="shared" si="37"/>
        <v>15000000</v>
      </c>
      <c r="DG38" s="22">
        <f t="shared" si="37"/>
        <v>0</v>
      </c>
      <c r="DH38" s="22">
        <f t="shared" ref="DH38:DH52" si="41">X38-CL38</f>
        <v>0</v>
      </c>
      <c r="DI38" s="22">
        <f t="shared" si="38"/>
        <v>0</v>
      </c>
      <c r="DJ38" s="22">
        <f t="shared" si="38"/>
        <v>0</v>
      </c>
      <c r="DK38" s="22">
        <f t="shared" si="38"/>
        <v>0</v>
      </c>
      <c r="DM38" s="26">
        <f t="shared" si="27"/>
        <v>85000000</v>
      </c>
      <c r="DN38" s="26">
        <f t="shared" si="28"/>
        <v>85000000</v>
      </c>
      <c r="DO38" s="26">
        <f t="shared" si="29"/>
        <v>85000000</v>
      </c>
    </row>
    <row r="39" spans="1:120" ht="23.25" customHeight="1" x14ac:dyDescent="0.25">
      <c r="A39" s="149"/>
      <c r="B39" s="152"/>
      <c r="C39" s="18" t="s">
        <v>142</v>
      </c>
      <c r="D39" s="19" t="s">
        <v>143</v>
      </c>
      <c r="E39" s="20">
        <v>410</v>
      </c>
      <c r="F39" s="21" t="s">
        <v>102</v>
      </c>
      <c r="G39" s="22">
        <f t="shared" si="30"/>
        <v>80000000</v>
      </c>
      <c r="H39" s="22"/>
      <c r="I39" s="22"/>
      <c r="J39" s="22">
        <v>80000000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3">
        <f t="shared" si="1"/>
        <v>1</v>
      </c>
      <c r="AC39" s="22">
        <f t="shared" si="31"/>
        <v>80000000</v>
      </c>
      <c r="AD39" s="22"/>
      <c r="AE39" s="22"/>
      <c r="AF39" s="22">
        <f>+'[1]ENERO 2017'!$L$385</f>
        <v>80000000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</v>
      </c>
      <c r="AY39" s="22">
        <f t="shared" si="32"/>
        <v>0</v>
      </c>
      <c r="AZ39" s="22">
        <f t="shared" ref="AZ39:BN52" si="42">+H39-AD39</f>
        <v>0</v>
      </c>
      <c r="BA39" s="22">
        <f t="shared" si="42"/>
        <v>0</v>
      </c>
      <c r="BB39" s="22">
        <f t="shared" si="42"/>
        <v>0</v>
      </c>
      <c r="BC39" s="22">
        <f t="shared" si="42"/>
        <v>0</v>
      </c>
      <c r="BD39" s="22">
        <f t="shared" si="42"/>
        <v>0</v>
      </c>
      <c r="BE39" s="22">
        <f t="shared" si="42"/>
        <v>0</v>
      </c>
      <c r="BF39" s="22">
        <f t="shared" si="42"/>
        <v>0</v>
      </c>
      <c r="BG39" s="22">
        <f t="shared" si="42"/>
        <v>0</v>
      </c>
      <c r="BH39" s="22">
        <f t="shared" si="42"/>
        <v>0</v>
      </c>
      <c r="BI39" s="22">
        <f t="shared" si="42"/>
        <v>0</v>
      </c>
      <c r="BJ39" s="22">
        <f t="shared" si="42"/>
        <v>0</v>
      </c>
      <c r="BK39" s="22">
        <f t="shared" si="42"/>
        <v>0</v>
      </c>
      <c r="BL39" s="22">
        <f t="shared" si="42"/>
        <v>0</v>
      </c>
      <c r="BM39" s="22">
        <f t="shared" si="42"/>
        <v>0</v>
      </c>
      <c r="BN39" s="22">
        <f t="shared" si="42"/>
        <v>0</v>
      </c>
      <c r="BO39" s="22">
        <f t="shared" si="40"/>
        <v>0</v>
      </c>
      <c r="BP39" s="22">
        <f t="shared" si="34"/>
        <v>0</v>
      </c>
      <c r="BQ39" s="22">
        <f t="shared" si="34"/>
        <v>0</v>
      </c>
      <c r="BR39" s="22">
        <f t="shared" si="34"/>
        <v>0</v>
      </c>
      <c r="BS39" s="22">
        <f t="shared" si="34"/>
        <v>0</v>
      </c>
      <c r="BT39" s="23">
        <f t="shared" si="7"/>
        <v>0.63297075000000003</v>
      </c>
      <c r="BU39" s="22">
        <f t="shared" si="35"/>
        <v>50637660</v>
      </c>
      <c r="BV39" s="22"/>
      <c r="BW39" s="22"/>
      <c r="BX39" s="22">
        <f>+'[3]MAYO 2017'!$H$837</f>
        <v>50637660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0.36702924999999997</v>
      </c>
      <c r="CQ39" s="22">
        <f t="shared" si="36"/>
        <v>29362340</v>
      </c>
      <c r="CR39" s="22">
        <f t="shared" si="39"/>
        <v>0</v>
      </c>
      <c r="CS39" s="22">
        <f t="shared" si="39"/>
        <v>0</v>
      </c>
      <c r="CT39" s="22">
        <f t="shared" si="39"/>
        <v>29362340</v>
      </c>
      <c r="CU39" s="22">
        <f t="shared" si="39"/>
        <v>0</v>
      </c>
      <c r="CV39" s="22">
        <f t="shared" si="39"/>
        <v>0</v>
      </c>
      <c r="CW39" s="22">
        <f t="shared" si="39"/>
        <v>0</v>
      </c>
      <c r="CX39" s="22">
        <f t="shared" si="39"/>
        <v>0</v>
      </c>
      <c r="CY39" s="22">
        <f t="shared" si="39"/>
        <v>0</v>
      </c>
      <c r="CZ39" s="22">
        <f t="shared" si="39"/>
        <v>0</v>
      </c>
      <c r="DA39" s="22">
        <f t="shared" si="39"/>
        <v>0</v>
      </c>
      <c r="DB39" s="22">
        <f t="shared" si="39"/>
        <v>0</v>
      </c>
      <c r="DC39" s="22">
        <f t="shared" si="39"/>
        <v>0</v>
      </c>
      <c r="DD39" s="22">
        <f t="shared" si="39"/>
        <v>0</v>
      </c>
      <c r="DE39" s="22">
        <f t="shared" si="39"/>
        <v>0</v>
      </c>
      <c r="DF39" s="22">
        <f t="shared" si="39"/>
        <v>0</v>
      </c>
      <c r="DG39" s="22">
        <f t="shared" si="39"/>
        <v>0</v>
      </c>
      <c r="DH39" s="22">
        <f t="shared" si="41"/>
        <v>0</v>
      </c>
      <c r="DI39" s="22">
        <f t="shared" si="38"/>
        <v>0</v>
      </c>
      <c r="DJ39" s="22">
        <f t="shared" si="38"/>
        <v>0</v>
      </c>
      <c r="DK39" s="22">
        <f t="shared" si="38"/>
        <v>0</v>
      </c>
      <c r="DM39" s="26">
        <f t="shared" si="27"/>
        <v>80000000</v>
      </c>
      <c r="DN39" s="26">
        <f t="shared" si="28"/>
        <v>80000000</v>
      </c>
      <c r="DO39" s="26">
        <f t="shared" si="29"/>
        <v>80000000</v>
      </c>
    </row>
    <row r="40" spans="1:120" ht="30" x14ac:dyDescent="0.25">
      <c r="A40" s="149"/>
      <c r="B40" s="55"/>
      <c r="C40" s="18" t="s">
        <v>144</v>
      </c>
      <c r="D40" s="19" t="s">
        <v>145</v>
      </c>
      <c r="E40" s="20">
        <v>410</v>
      </c>
      <c r="F40" s="21" t="s">
        <v>146</v>
      </c>
      <c r="G40" s="22">
        <f t="shared" si="30"/>
        <v>3000000</v>
      </c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>
        <v>3000000</v>
      </c>
      <c r="AB40" s="23">
        <f t="shared" si="1"/>
        <v>0</v>
      </c>
      <c r="AC40" s="22">
        <f t="shared" si="31"/>
        <v>0</v>
      </c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1</v>
      </c>
      <c r="AY40" s="22">
        <f t="shared" si="32"/>
        <v>3000000</v>
      </c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>
        <f t="shared" si="34"/>
        <v>3000000</v>
      </c>
      <c r="BT40" s="23">
        <f t="shared" si="7"/>
        <v>0</v>
      </c>
      <c r="BU40" s="22">
        <f t="shared" si="35"/>
        <v>0</v>
      </c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1</v>
      </c>
      <c r="CQ40" s="22">
        <f t="shared" si="36"/>
        <v>3000000</v>
      </c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>
        <f t="shared" si="38"/>
        <v>3000000</v>
      </c>
      <c r="DM40" s="26">
        <f t="shared" si="27"/>
        <v>3000000</v>
      </c>
      <c r="DN40" s="26">
        <f t="shared" si="28"/>
        <v>3000000</v>
      </c>
      <c r="DO40" s="26">
        <f t="shared" si="29"/>
        <v>3000000</v>
      </c>
    </row>
    <row r="41" spans="1:120" ht="33.75" customHeight="1" x14ac:dyDescent="0.25">
      <c r="A41" s="149"/>
      <c r="B41" s="151" t="s">
        <v>147</v>
      </c>
      <c r="C41" s="18" t="s">
        <v>148</v>
      </c>
      <c r="D41" s="19" t="s">
        <v>149</v>
      </c>
      <c r="E41" s="20">
        <v>410</v>
      </c>
      <c r="F41" s="21" t="s">
        <v>102</v>
      </c>
      <c r="G41" s="22">
        <f t="shared" si="30"/>
        <v>80000000</v>
      </c>
      <c r="H41" s="22"/>
      <c r="I41" s="22"/>
      <c r="J41" s="22">
        <v>80000000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3">
        <f t="shared" si="1"/>
        <v>0.1937499875</v>
      </c>
      <c r="AC41" s="22">
        <f t="shared" si="31"/>
        <v>15499999</v>
      </c>
      <c r="AD41" s="22"/>
      <c r="AE41" s="22"/>
      <c r="AF41" s="22">
        <f>+'[5]ABRIL 2017'!$L$725</f>
        <v>15499999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3">
        <f t="shared" si="3"/>
        <v>0.80625001250000006</v>
      </c>
      <c r="AY41" s="22">
        <f t="shared" si="32"/>
        <v>64500001</v>
      </c>
      <c r="AZ41" s="22">
        <f t="shared" si="42"/>
        <v>0</v>
      </c>
      <c r="BA41" s="22">
        <f t="shared" si="42"/>
        <v>0</v>
      </c>
      <c r="BB41" s="22">
        <f t="shared" si="42"/>
        <v>64500001</v>
      </c>
      <c r="BC41" s="22">
        <f t="shared" si="42"/>
        <v>0</v>
      </c>
      <c r="BD41" s="22">
        <f t="shared" si="42"/>
        <v>0</v>
      </c>
      <c r="BE41" s="22">
        <f t="shared" si="42"/>
        <v>0</v>
      </c>
      <c r="BF41" s="22">
        <f t="shared" si="42"/>
        <v>0</v>
      </c>
      <c r="BG41" s="22">
        <f t="shared" si="42"/>
        <v>0</v>
      </c>
      <c r="BH41" s="22">
        <f t="shared" si="42"/>
        <v>0</v>
      </c>
      <c r="BI41" s="22">
        <f t="shared" si="42"/>
        <v>0</v>
      </c>
      <c r="BJ41" s="22">
        <f t="shared" si="42"/>
        <v>0</v>
      </c>
      <c r="BK41" s="22">
        <f t="shared" si="42"/>
        <v>0</v>
      </c>
      <c r="BL41" s="22">
        <f t="shared" si="42"/>
        <v>0</v>
      </c>
      <c r="BM41" s="22">
        <f t="shared" si="42"/>
        <v>0</v>
      </c>
      <c r="BN41" s="22">
        <f t="shared" si="42"/>
        <v>0</v>
      </c>
      <c r="BO41" s="22">
        <f t="shared" si="40"/>
        <v>0</v>
      </c>
      <c r="BP41" s="22">
        <f t="shared" si="34"/>
        <v>0</v>
      </c>
      <c r="BQ41" s="22">
        <f t="shared" si="34"/>
        <v>0</v>
      </c>
      <c r="BR41" s="22">
        <f t="shared" si="34"/>
        <v>0</v>
      </c>
      <c r="BS41" s="22">
        <f t="shared" si="34"/>
        <v>0</v>
      </c>
      <c r="BT41" s="23">
        <f t="shared" si="7"/>
        <v>0.1937499875</v>
      </c>
      <c r="BU41" s="22">
        <f t="shared" si="35"/>
        <v>15499999</v>
      </c>
      <c r="BV41" s="22"/>
      <c r="BW41" s="22"/>
      <c r="BX41" s="22">
        <f>+'[5]ABRIL 2017'!$H$723</f>
        <v>15499999</v>
      </c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3">
        <f t="shared" si="9"/>
        <v>0.80625001250000006</v>
      </c>
      <c r="CQ41" s="22">
        <f t="shared" si="36"/>
        <v>64500001</v>
      </c>
      <c r="CR41" s="22">
        <f t="shared" si="39"/>
        <v>0</v>
      </c>
      <c r="CS41" s="22">
        <f t="shared" si="39"/>
        <v>0</v>
      </c>
      <c r="CT41" s="22">
        <f t="shared" si="39"/>
        <v>64500001</v>
      </c>
      <c r="CU41" s="22">
        <f t="shared" si="39"/>
        <v>0</v>
      </c>
      <c r="CV41" s="22">
        <f t="shared" si="39"/>
        <v>0</v>
      </c>
      <c r="CW41" s="22">
        <f t="shared" si="39"/>
        <v>0</v>
      </c>
      <c r="CX41" s="22">
        <f t="shared" si="39"/>
        <v>0</v>
      </c>
      <c r="CY41" s="22">
        <f t="shared" si="39"/>
        <v>0</v>
      </c>
      <c r="CZ41" s="22">
        <f t="shared" si="39"/>
        <v>0</v>
      </c>
      <c r="DA41" s="22">
        <f t="shared" si="39"/>
        <v>0</v>
      </c>
      <c r="DB41" s="22">
        <f t="shared" si="39"/>
        <v>0</v>
      </c>
      <c r="DC41" s="22">
        <f t="shared" si="39"/>
        <v>0</v>
      </c>
      <c r="DD41" s="22">
        <f t="shared" si="39"/>
        <v>0</v>
      </c>
      <c r="DE41" s="22">
        <f t="shared" si="39"/>
        <v>0</v>
      </c>
      <c r="DF41" s="22">
        <f t="shared" si="39"/>
        <v>0</v>
      </c>
      <c r="DG41" s="22">
        <f t="shared" si="39"/>
        <v>0</v>
      </c>
      <c r="DH41" s="22">
        <f t="shared" si="41"/>
        <v>0</v>
      </c>
      <c r="DI41" s="22">
        <f t="shared" si="38"/>
        <v>0</v>
      </c>
      <c r="DJ41" s="22">
        <f t="shared" si="38"/>
        <v>0</v>
      </c>
      <c r="DK41" s="22">
        <f t="shared" si="38"/>
        <v>0</v>
      </c>
      <c r="DM41" s="26">
        <f t="shared" si="27"/>
        <v>80000000</v>
      </c>
      <c r="DN41" s="26">
        <f t="shared" si="28"/>
        <v>80000000</v>
      </c>
      <c r="DO41" s="26">
        <f t="shared" si="29"/>
        <v>80000000</v>
      </c>
    </row>
    <row r="42" spans="1:120" ht="42" customHeight="1" x14ac:dyDescent="0.25">
      <c r="A42" s="149"/>
      <c r="B42" s="152"/>
      <c r="C42" s="18" t="s">
        <v>150</v>
      </c>
      <c r="D42" s="31" t="s">
        <v>151</v>
      </c>
      <c r="E42" s="20">
        <v>410</v>
      </c>
      <c r="F42" s="21" t="s">
        <v>152</v>
      </c>
      <c r="G42" s="22">
        <f t="shared" si="30"/>
        <v>35000000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>
        <v>35000000</v>
      </c>
      <c r="AB42" s="23">
        <f t="shared" si="1"/>
        <v>0.12377142857142857</v>
      </c>
      <c r="AC42" s="22">
        <f t="shared" si="31"/>
        <v>4332000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>
        <f>+'[3]MAYO 2017'!$AC$873</f>
        <v>4332000</v>
      </c>
      <c r="AX42" s="23">
        <f t="shared" si="3"/>
        <v>0.87622857142857147</v>
      </c>
      <c r="AY42" s="22">
        <f t="shared" si="32"/>
        <v>30668000</v>
      </c>
      <c r="AZ42" s="22">
        <f t="shared" si="42"/>
        <v>0</v>
      </c>
      <c r="BA42" s="22">
        <f t="shared" si="42"/>
        <v>0</v>
      </c>
      <c r="BB42" s="22">
        <f t="shared" si="42"/>
        <v>0</v>
      </c>
      <c r="BC42" s="22">
        <f t="shared" si="42"/>
        <v>0</v>
      </c>
      <c r="BD42" s="22">
        <f t="shared" si="42"/>
        <v>0</v>
      </c>
      <c r="BE42" s="22">
        <f t="shared" si="42"/>
        <v>0</v>
      </c>
      <c r="BF42" s="22">
        <f t="shared" si="42"/>
        <v>0</v>
      </c>
      <c r="BG42" s="22">
        <f t="shared" si="42"/>
        <v>0</v>
      </c>
      <c r="BH42" s="22">
        <f t="shared" si="42"/>
        <v>0</v>
      </c>
      <c r="BI42" s="22">
        <f t="shared" si="42"/>
        <v>0</v>
      </c>
      <c r="BJ42" s="22">
        <f t="shared" si="42"/>
        <v>0</v>
      </c>
      <c r="BK42" s="22">
        <f t="shared" si="42"/>
        <v>0</v>
      </c>
      <c r="BL42" s="22">
        <f t="shared" si="42"/>
        <v>0</v>
      </c>
      <c r="BM42" s="22">
        <f t="shared" si="42"/>
        <v>0</v>
      </c>
      <c r="BN42" s="22">
        <f t="shared" si="42"/>
        <v>0</v>
      </c>
      <c r="BO42" s="22">
        <f t="shared" si="40"/>
        <v>0</v>
      </c>
      <c r="BP42" s="22">
        <f t="shared" si="34"/>
        <v>0</v>
      </c>
      <c r="BQ42" s="22">
        <f t="shared" si="34"/>
        <v>0</v>
      </c>
      <c r="BR42" s="22">
        <f t="shared" si="34"/>
        <v>0</v>
      </c>
      <c r="BS42" s="22">
        <f t="shared" si="34"/>
        <v>30668000</v>
      </c>
      <c r="BT42" s="23">
        <f t="shared" si="7"/>
        <v>0.12377142857142857</v>
      </c>
      <c r="BU42" s="22">
        <f t="shared" si="35"/>
        <v>4332000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>
        <f>+'[3]MAYO 2017'!$H$871</f>
        <v>4332000</v>
      </c>
      <c r="CP42" s="23">
        <f t="shared" si="9"/>
        <v>0.87622857142857147</v>
      </c>
      <c r="CQ42" s="22">
        <f t="shared" si="36"/>
        <v>30668000</v>
      </c>
      <c r="CR42" s="22">
        <f t="shared" si="39"/>
        <v>0</v>
      </c>
      <c r="CS42" s="22">
        <f t="shared" si="39"/>
        <v>0</v>
      </c>
      <c r="CT42" s="22">
        <f t="shared" si="39"/>
        <v>0</v>
      </c>
      <c r="CU42" s="22">
        <f t="shared" si="39"/>
        <v>0</v>
      </c>
      <c r="CV42" s="22">
        <f t="shared" si="39"/>
        <v>0</v>
      </c>
      <c r="CW42" s="22">
        <f t="shared" si="39"/>
        <v>0</v>
      </c>
      <c r="CX42" s="22">
        <f t="shared" si="39"/>
        <v>0</v>
      </c>
      <c r="CY42" s="22">
        <f t="shared" si="39"/>
        <v>0</v>
      </c>
      <c r="CZ42" s="22">
        <f t="shared" si="39"/>
        <v>0</v>
      </c>
      <c r="DA42" s="22">
        <f t="shared" si="39"/>
        <v>0</v>
      </c>
      <c r="DB42" s="22">
        <f t="shared" si="39"/>
        <v>0</v>
      </c>
      <c r="DC42" s="22">
        <f t="shared" si="39"/>
        <v>0</v>
      </c>
      <c r="DD42" s="22">
        <f t="shared" si="39"/>
        <v>0</v>
      </c>
      <c r="DE42" s="22">
        <f t="shared" si="39"/>
        <v>0</v>
      </c>
      <c r="DF42" s="22">
        <f t="shared" si="39"/>
        <v>0</v>
      </c>
      <c r="DG42" s="22">
        <f t="shared" si="39"/>
        <v>0</v>
      </c>
      <c r="DH42" s="22">
        <f t="shared" si="41"/>
        <v>0</v>
      </c>
      <c r="DI42" s="22">
        <f t="shared" si="38"/>
        <v>0</v>
      </c>
      <c r="DJ42" s="22">
        <f t="shared" si="38"/>
        <v>0</v>
      </c>
      <c r="DK42" s="22">
        <f t="shared" si="38"/>
        <v>30668000</v>
      </c>
      <c r="DM42" s="26">
        <f t="shared" si="27"/>
        <v>35000000</v>
      </c>
      <c r="DN42" s="26">
        <f t="shared" si="28"/>
        <v>35000000</v>
      </c>
      <c r="DO42" s="26">
        <f t="shared" si="29"/>
        <v>35000000</v>
      </c>
    </row>
    <row r="43" spans="1:120" ht="25.5" customHeight="1" x14ac:dyDescent="0.25">
      <c r="A43" s="149"/>
      <c r="B43" s="151" t="s">
        <v>153</v>
      </c>
      <c r="C43" s="18" t="s">
        <v>154</v>
      </c>
      <c r="D43" s="19" t="s">
        <v>155</v>
      </c>
      <c r="E43" s="20">
        <v>410</v>
      </c>
      <c r="F43" s="21" t="s">
        <v>102</v>
      </c>
      <c r="G43" s="22">
        <f t="shared" si="30"/>
        <v>3157557814</v>
      </c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>
        <f>2500000000+657557814</f>
        <v>3157557814</v>
      </c>
      <c r="T43" s="22"/>
      <c r="U43" s="22"/>
      <c r="V43" s="22"/>
      <c r="W43" s="22"/>
      <c r="X43" s="22"/>
      <c r="Y43" s="22"/>
      <c r="Z43" s="22"/>
      <c r="AA43" s="22"/>
      <c r="AB43" s="23">
        <f t="shared" si="1"/>
        <v>0.58613936023405466</v>
      </c>
      <c r="AC43" s="22">
        <f t="shared" si="31"/>
        <v>1850768917</v>
      </c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>
        <f>+'[5]ABRIL 2017'!$U$745</f>
        <v>1850768917</v>
      </c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0.41386063976594534</v>
      </c>
      <c r="AY43" s="22">
        <f t="shared" si="32"/>
        <v>1306788897</v>
      </c>
      <c r="AZ43" s="22">
        <f t="shared" si="42"/>
        <v>0</v>
      </c>
      <c r="BA43" s="22">
        <f t="shared" si="42"/>
        <v>0</v>
      </c>
      <c r="BB43" s="22">
        <f t="shared" si="42"/>
        <v>0</v>
      </c>
      <c r="BC43" s="22">
        <f t="shared" si="42"/>
        <v>0</v>
      </c>
      <c r="BD43" s="22">
        <f t="shared" si="42"/>
        <v>0</v>
      </c>
      <c r="BE43" s="22">
        <f t="shared" si="42"/>
        <v>0</v>
      </c>
      <c r="BF43" s="22">
        <f t="shared" si="42"/>
        <v>0</v>
      </c>
      <c r="BG43" s="22">
        <f t="shared" si="42"/>
        <v>0</v>
      </c>
      <c r="BH43" s="22">
        <f t="shared" si="42"/>
        <v>0</v>
      </c>
      <c r="BI43" s="22">
        <f t="shared" si="42"/>
        <v>0</v>
      </c>
      <c r="BJ43" s="22">
        <f t="shared" si="42"/>
        <v>0</v>
      </c>
      <c r="BK43" s="22">
        <f t="shared" si="42"/>
        <v>1306788897</v>
      </c>
      <c r="BL43" s="22">
        <f t="shared" si="42"/>
        <v>0</v>
      </c>
      <c r="BM43" s="22">
        <f t="shared" si="42"/>
        <v>0</v>
      </c>
      <c r="BN43" s="22">
        <f t="shared" si="42"/>
        <v>0</v>
      </c>
      <c r="BO43" s="22">
        <f t="shared" si="40"/>
        <v>0</v>
      </c>
      <c r="BP43" s="22">
        <f t="shared" si="34"/>
        <v>0</v>
      </c>
      <c r="BQ43" s="22">
        <f t="shared" si="34"/>
        <v>0</v>
      </c>
      <c r="BR43" s="22">
        <f t="shared" si="34"/>
        <v>0</v>
      </c>
      <c r="BS43" s="22">
        <f t="shared" si="34"/>
        <v>0</v>
      </c>
      <c r="BT43" s="23">
        <f t="shared" si="7"/>
        <v>0.30423574217412569</v>
      </c>
      <c r="BU43" s="22">
        <f t="shared" si="35"/>
        <v>960641945</v>
      </c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>
        <f>+'[3]MAYO 2017'!$H$883</f>
        <v>960641945</v>
      </c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0.69576425782587425</v>
      </c>
      <c r="CQ43" s="22">
        <f t="shared" si="36"/>
        <v>2196915869</v>
      </c>
      <c r="CR43" s="22">
        <f t="shared" si="39"/>
        <v>0</v>
      </c>
      <c r="CS43" s="22">
        <f t="shared" si="39"/>
        <v>0</v>
      </c>
      <c r="CT43" s="22">
        <f t="shared" si="39"/>
        <v>0</v>
      </c>
      <c r="CU43" s="22">
        <f t="shared" si="39"/>
        <v>0</v>
      </c>
      <c r="CV43" s="22">
        <f t="shared" si="39"/>
        <v>0</v>
      </c>
      <c r="CW43" s="22">
        <f t="shared" si="39"/>
        <v>0</v>
      </c>
      <c r="CX43" s="22">
        <f t="shared" si="39"/>
        <v>0</v>
      </c>
      <c r="CY43" s="22">
        <f t="shared" si="39"/>
        <v>0</v>
      </c>
      <c r="CZ43" s="22">
        <f t="shared" si="39"/>
        <v>0</v>
      </c>
      <c r="DA43" s="22">
        <f t="shared" si="39"/>
        <v>0</v>
      </c>
      <c r="DB43" s="22">
        <f t="shared" si="39"/>
        <v>0</v>
      </c>
      <c r="DC43" s="22">
        <f t="shared" si="39"/>
        <v>2196915869</v>
      </c>
      <c r="DD43" s="22">
        <f t="shared" si="39"/>
        <v>0</v>
      </c>
      <c r="DE43" s="22">
        <f t="shared" si="39"/>
        <v>0</v>
      </c>
      <c r="DF43" s="22">
        <f t="shared" si="39"/>
        <v>0</v>
      </c>
      <c r="DG43" s="22">
        <f t="shared" si="39"/>
        <v>0</v>
      </c>
      <c r="DH43" s="22">
        <f t="shared" si="41"/>
        <v>0</v>
      </c>
      <c r="DI43" s="22">
        <f t="shared" si="38"/>
        <v>0</v>
      </c>
      <c r="DJ43" s="22">
        <f t="shared" si="38"/>
        <v>0</v>
      </c>
      <c r="DK43" s="22">
        <f t="shared" si="38"/>
        <v>0</v>
      </c>
      <c r="DM43" s="26">
        <f t="shared" si="27"/>
        <v>3157557814</v>
      </c>
      <c r="DN43" s="26">
        <f t="shared" si="28"/>
        <v>3157557814</v>
      </c>
      <c r="DO43" s="26">
        <f t="shared" si="29"/>
        <v>3157557814</v>
      </c>
    </row>
    <row r="44" spans="1:120" ht="41.25" customHeight="1" x14ac:dyDescent="0.25">
      <c r="A44" s="149"/>
      <c r="B44" s="152"/>
      <c r="C44" s="18" t="s">
        <v>156</v>
      </c>
      <c r="D44" s="19" t="s">
        <v>157</v>
      </c>
      <c r="E44" s="20">
        <v>410</v>
      </c>
      <c r="F44" s="21" t="s">
        <v>102</v>
      </c>
      <c r="G44" s="22">
        <f t="shared" si="30"/>
        <v>162000000</v>
      </c>
      <c r="H44" s="22"/>
      <c r="I44" s="22">
        <f>50000000+25000000+7000000</f>
        <v>82000000</v>
      </c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>
        <v>80000000</v>
      </c>
      <c r="W44" s="22"/>
      <c r="X44" s="22"/>
      <c r="Y44" s="22"/>
      <c r="Z44" s="22"/>
      <c r="AA44" s="22"/>
      <c r="AB44" s="23">
        <f t="shared" si="1"/>
        <v>0.36511920987654323</v>
      </c>
      <c r="AC44" s="22">
        <f t="shared" si="31"/>
        <v>59149312</v>
      </c>
      <c r="AD44" s="22"/>
      <c r="AE44" s="22">
        <f>+'[3]MAYO 2017'!$K$1001</f>
        <v>59149312</v>
      </c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3">
        <f t="shared" si="3"/>
        <v>0.63488079012345677</v>
      </c>
      <c r="AY44" s="22">
        <f t="shared" si="32"/>
        <v>102850688</v>
      </c>
      <c r="AZ44" s="22">
        <f t="shared" si="42"/>
        <v>0</v>
      </c>
      <c r="BA44" s="22">
        <f t="shared" si="42"/>
        <v>22850688</v>
      </c>
      <c r="BB44" s="22">
        <f t="shared" si="42"/>
        <v>0</v>
      </c>
      <c r="BC44" s="22">
        <f t="shared" si="42"/>
        <v>0</v>
      </c>
      <c r="BD44" s="22">
        <f t="shared" si="42"/>
        <v>0</v>
      </c>
      <c r="BE44" s="22">
        <f t="shared" si="42"/>
        <v>0</v>
      </c>
      <c r="BF44" s="22">
        <f t="shared" si="42"/>
        <v>0</v>
      </c>
      <c r="BG44" s="22">
        <f t="shared" si="42"/>
        <v>0</v>
      </c>
      <c r="BH44" s="22">
        <f t="shared" si="42"/>
        <v>0</v>
      </c>
      <c r="BI44" s="22">
        <f t="shared" si="42"/>
        <v>0</v>
      </c>
      <c r="BJ44" s="22">
        <f t="shared" si="42"/>
        <v>0</v>
      </c>
      <c r="BK44" s="22">
        <f t="shared" si="42"/>
        <v>0</v>
      </c>
      <c r="BL44" s="22">
        <f t="shared" si="42"/>
        <v>0</v>
      </c>
      <c r="BM44" s="22">
        <f t="shared" si="42"/>
        <v>0</v>
      </c>
      <c r="BN44" s="22">
        <f t="shared" si="42"/>
        <v>80000000</v>
      </c>
      <c r="BO44" s="22">
        <f t="shared" si="40"/>
        <v>0</v>
      </c>
      <c r="BP44" s="22">
        <f t="shared" si="34"/>
        <v>0</v>
      </c>
      <c r="BQ44" s="22">
        <f t="shared" si="34"/>
        <v>0</v>
      </c>
      <c r="BR44" s="22">
        <f t="shared" si="34"/>
        <v>0</v>
      </c>
      <c r="BS44" s="22">
        <f t="shared" si="34"/>
        <v>0</v>
      </c>
      <c r="BT44" s="23">
        <f t="shared" si="7"/>
        <v>0.30652291358024691</v>
      </c>
      <c r="BU44" s="22">
        <f t="shared" si="35"/>
        <v>49656712</v>
      </c>
      <c r="BV44" s="22"/>
      <c r="BW44" s="22">
        <f>+'[3]MAYO 2017'!$H$999</f>
        <v>49656712</v>
      </c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3">
        <f t="shared" si="9"/>
        <v>0.69347708641975303</v>
      </c>
      <c r="CQ44" s="22">
        <f t="shared" si="36"/>
        <v>112343288</v>
      </c>
      <c r="CR44" s="22">
        <f t="shared" si="39"/>
        <v>0</v>
      </c>
      <c r="CS44" s="22">
        <f t="shared" si="39"/>
        <v>32343288</v>
      </c>
      <c r="CT44" s="22">
        <f t="shared" si="39"/>
        <v>0</v>
      </c>
      <c r="CU44" s="22">
        <f t="shared" si="39"/>
        <v>0</v>
      </c>
      <c r="CV44" s="22">
        <f t="shared" si="39"/>
        <v>0</v>
      </c>
      <c r="CW44" s="22">
        <f t="shared" si="39"/>
        <v>0</v>
      </c>
      <c r="CX44" s="22">
        <f t="shared" si="39"/>
        <v>0</v>
      </c>
      <c r="CY44" s="22">
        <f t="shared" si="39"/>
        <v>0</v>
      </c>
      <c r="CZ44" s="22">
        <f t="shared" si="39"/>
        <v>0</v>
      </c>
      <c r="DA44" s="22">
        <f t="shared" si="39"/>
        <v>0</v>
      </c>
      <c r="DB44" s="22">
        <f t="shared" si="39"/>
        <v>0</v>
      </c>
      <c r="DC44" s="22">
        <f t="shared" si="39"/>
        <v>0</v>
      </c>
      <c r="DD44" s="22">
        <f t="shared" si="39"/>
        <v>0</v>
      </c>
      <c r="DE44" s="22">
        <f t="shared" si="39"/>
        <v>0</v>
      </c>
      <c r="DF44" s="22">
        <f t="shared" si="39"/>
        <v>80000000</v>
      </c>
      <c r="DG44" s="22">
        <f t="shared" si="39"/>
        <v>0</v>
      </c>
      <c r="DH44" s="22">
        <f t="shared" si="41"/>
        <v>0</v>
      </c>
      <c r="DI44" s="22">
        <f t="shared" si="38"/>
        <v>0</v>
      </c>
      <c r="DJ44" s="22">
        <f t="shared" si="38"/>
        <v>0</v>
      </c>
      <c r="DK44" s="22">
        <f t="shared" si="38"/>
        <v>0</v>
      </c>
      <c r="DM44" s="26">
        <f t="shared" si="27"/>
        <v>162000000</v>
      </c>
      <c r="DN44" s="26">
        <f t="shared" si="28"/>
        <v>162000000</v>
      </c>
      <c r="DO44" s="26">
        <f t="shared" si="29"/>
        <v>162000000</v>
      </c>
    </row>
    <row r="45" spans="1:120" ht="36" customHeight="1" x14ac:dyDescent="0.25">
      <c r="A45" s="149"/>
      <c r="B45" s="151" t="s">
        <v>158</v>
      </c>
      <c r="C45" s="18" t="s">
        <v>159</v>
      </c>
      <c r="D45" s="19" t="s">
        <v>160</v>
      </c>
      <c r="E45" s="20">
        <v>410</v>
      </c>
      <c r="F45" s="21" t="s">
        <v>102</v>
      </c>
      <c r="G45" s="22">
        <f t="shared" si="30"/>
        <v>80000000</v>
      </c>
      <c r="H45" s="48"/>
      <c r="I45" s="22">
        <v>50000000</v>
      </c>
      <c r="J45" s="22"/>
      <c r="K45" s="48"/>
      <c r="L45" s="48"/>
      <c r="M45" s="33"/>
      <c r="N45" s="33"/>
      <c r="O45" s="33"/>
      <c r="P45" s="33"/>
      <c r="Q45" s="22"/>
      <c r="R45" s="22"/>
      <c r="S45" s="22"/>
      <c r="T45" s="22"/>
      <c r="U45" s="22"/>
      <c r="V45" s="22">
        <v>30000000</v>
      </c>
      <c r="W45" s="22"/>
      <c r="X45" s="22"/>
      <c r="Y45" s="22"/>
      <c r="Z45" s="22"/>
      <c r="AA45" s="22"/>
      <c r="AB45" s="23">
        <f t="shared" si="1"/>
        <v>0.6563444625</v>
      </c>
      <c r="AC45" s="22">
        <f t="shared" si="31"/>
        <v>52507557</v>
      </c>
      <c r="AD45" s="22"/>
      <c r="AE45" s="22">
        <f>+'[3]MAYO 2017'!$K$1013</f>
        <v>48507557</v>
      </c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>
        <f>+'[3]MAYO 2017'!$X$1013</f>
        <v>4000000</v>
      </c>
      <c r="AS45" s="22"/>
      <c r="AT45" s="22"/>
      <c r="AU45" s="22"/>
      <c r="AV45" s="22"/>
      <c r="AW45" s="22"/>
      <c r="AX45" s="23">
        <f t="shared" si="3"/>
        <v>0.3436555375</v>
      </c>
      <c r="AY45" s="22">
        <f t="shared" si="32"/>
        <v>27492443</v>
      </c>
      <c r="AZ45" s="22">
        <f t="shared" si="42"/>
        <v>0</v>
      </c>
      <c r="BA45" s="22">
        <f t="shared" si="42"/>
        <v>1492443</v>
      </c>
      <c r="BB45" s="22">
        <f t="shared" si="42"/>
        <v>0</v>
      </c>
      <c r="BC45" s="22">
        <f t="shared" si="42"/>
        <v>0</v>
      </c>
      <c r="BD45" s="22">
        <f t="shared" si="42"/>
        <v>0</v>
      </c>
      <c r="BE45" s="22">
        <f t="shared" si="42"/>
        <v>0</v>
      </c>
      <c r="BF45" s="22">
        <f t="shared" si="42"/>
        <v>0</v>
      </c>
      <c r="BG45" s="22">
        <f t="shared" si="42"/>
        <v>0</v>
      </c>
      <c r="BH45" s="22">
        <f t="shared" si="42"/>
        <v>0</v>
      </c>
      <c r="BI45" s="22">
        <f t="shared" si="42"/>
        <v>0</v>
      </c>
      <c r="BJ45" s="22">
        <f t="shared" si="42"/>
        <v>0</v>
      </c>
      <c r="BK45" s="22">
        <f t="shared" si="42"/>
        <v>0</v>
      </c>
      <c r="BL45" s="22">
        <f t="shared" si="42"/>
        <v>0</v>
      </c>
      <c r="BM45" s="22">
        <f t="shared" si="42"/>
        <v>0</v>
      </c>
      <c r="BN45" s="22">
        <f t="shared" si="42"/>
        <v>26000000</v>
      </c>
      <c r="BO45" s="22">
        <f t="shared" si="40"/>
        <v>0</v>
      </c>
      <c r="BP45" s="22">
        <f t="shared" si="34"/>
        <v>0</v>
      </c>
      <c r="BQ45" s="22">
        <f t="shared" si="34"/>
        <v>0</v>
      </c>
      <c r="BR45" s="22">
        <f t="shared" si="34"/>
        <v>0</v>
      </c>
      <c r="BS45" s="22">
        <f t="shared" si="34"/>
        <v>0</v>
      </c>
      <c r="BT45" s="23">
        <f t="shared" si="7"/>
        <v>0.60634418749999996</v>
      </c>
      <c r="BU45" s="22">
        <f t="shared" si="35"/>
        <v>48507535</v>
      </c>
      <c r="BV45" s="22"/>
      <c r="BW45" s="22">
        <f>+'[3]MAYO 2017'!$H$1011</f>
        <v>48507535</v>
      </c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0.39365581250000004</v>
      </c>
      <c r="CQ45" s="22">
        <f t="shared" si="36"/>
        <v>31492465</v>
      </c>
      <c r="CR45" s="22">
        <f t="shared" si="39"/>
        <v>0</v>
      </c>
      <c r="CS45" s="22">
        <f t="shared" si="39"/>
        <v>1492465</v>
      </c>
      <c r="CT45" s="22">
        <f t="shared" si="39"/>
        <v>0</v>
      </c>
      <c r="CU45" s="22">
        <f t="shared" si="39"/>
        <v>0</v>
      </c>
      <c r="CV45" s="22">
        <f t="shared" si="39"/>
        <v>0</v>
      </c>
      <c r="CW45" s="22">
        <f t="shared" si="39"/>
        <v>0</v>
      </c>
      <c r="CX45" s="22">
        <f t="shared" si="39"/>
        <v>0</v>
      </c>
      <c r="CY45" s="22">
        <f t="shared" si="39"/>
        <v>0</v>
      </c>
      <c r="CZ45" s="22">
        <f t="shared" si="39"/>
        <v>0</v>
      </c>
      <c r="DA45" s="22">
        <f t="shared" si="39"/>
        <v>0</v>
      </c>
      <c r="DB45" s="22">
        <f t="shared" si="39"/>
        <v>0</v>
      </c>
      <c r="DC45" s="22">
        <f t="shared" si="39"/>
        <v>0</v>
      </c>
      <c r="DD45" s="22">
        <f t="shared" si="39"/>
        <v>0</v>
      </c>
      <c r="DE45" s="22">
        <f t="shared" si="39"/>
        <v>0</v>
      </c>
      <c r="DF45" s="22">
        <f t="shared" si="39"/>
        <v>30000000</v>
      </c>
      <c r="DG45" s="22">
        <f t="shared" si="39"/>
        <v>0</v>
      </c>
      <c r="DH45" s="22">
        <f t="shared" si="41"/>
        <v>0</v>
      </c>
      <c r="DI45" s="22">
        <f t="shared" si="38"/>
        <v>0</v>
      </c>
      <c r="DJ45" s="22">
        <f t="shared" si="38"/>
        <v>0</v>
      </c>
      <c r="DK45" s="22">
        <f t="shared" si="38"/>
        <v>0</v>
      </c>
      <c r="DL45" s="46"/>
      <c r="DM45" s="26">
        <f t="shared" si="27"/>
        <v>80000000</v>
      </c>
      <c r="DN45" s="26">
        <f t="shared" si="28"/>
        <v>80000000</v>
      </c>
      <c r="DO45" s="26">
        <f t="shared" si="29"/>
        <v>80000000</v>
      </c>
    </row>
    <row r="46" spans="1:120" ht="33.75" customHeight="1" x14ac:dyDescent="0.25">
      <c r="A46" s="149"/>
      <c r="B46" s="153"/>
      <c r="C46" s="18" t="s">
        <v>161</v>
      </c>
      <c r="D46" s="19" t="s">
        <v>162</v>
      </c>
      <c r="E46" s="20">
        <v>410</v>
      </c>
      <c r="F46" s="21" t="s">
        <v>146</v>
      </c>
      <c r="G46" s="22">
        <f t="shared" si="30"/>
        <v>50000000</v>
      </c>
      <c r="H46" s="48"/>
      <c r="I46" s="22"/>
      <c r="J46" s="22">
        <v>50000000</v>
      </c>
      <c r="K46" s="48"/>
      <c r="L46" s="48"/>
      <c r="M46" s="33"/>
      <c r="N46" s="33"/>
      <c r="O46" s="33"/>
      <c r="P46" s="33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>
        <f>5000000-5000000</f>
        <v>0</v>
      </c>
      <c r="AB46" s="23">
        <f t="shared" si="1"/>
        <v>0.74999994000000003</v>
      </c>
      <c r="AC46" s="22">
        <f t="shared" si="31"/>
        <v>37499997</v>
      </c>
      <c r="AD46" s="22"/>
      <c r="AE46" s="22"/>
      <c r="AF46" s="22">
        <f>+'[3]MAYO 2017'!$L$1040</f>
        <v>37499997</v>
      </c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3">
        <f t="shared" si="3"/>
        <v>0.25000005999999997</v>
      </c>
      <c r="AY46" s="22">
        <f t="shared" si="32"/>
        <v>12500003</v>
      </c>
      <c r="AZ46" s="22">
        <f t="shared" si="42"/>
        <v>0</v>
      </c>
      <c r="BA46" s="22">
        <f t="shared" si="42"/>
        <v>0</v>
      </c>
      <c r="BB46" s="22">
        <f t="shared" si="42"/>
        <v>12500003</v>
      </c>
      <c r="BC46" s="22">
        <f t="shared" si="42"/>
        <v>0</v>
      </c>
      <c r="BD46" s="22">
        <f t="shared" si="42"/>
        <v>0</v>
      </c>
      <c r="BE46" s="22">
        <f t="shared" si="42"/>
        <v>0</v>
      </c>
      <c r="BF46" s="22">
        <f t="shared" si="42"/>
        <v>0</v>
      </c>
      <c r="BG46" s="22">
        <f t="shared" si="42"/>
        <v>0</v>
      </c>
      <c r="BH46" s="22">
        <f t="shared" si="42"/>
        <v>0</v>
      </c>
      <c r="BI46" s="22">
        <f t="shared" si="42"/>
        <v>0</v>
      </c>
      <c r="BJ46" s="22">
        <f t="shared" si="42"/>
        <v>0</v>
      </c>
      <c r="BK46" s="22">
        <f t="shared" si="42"/>
        <v>0</v>
      </c>
      <c r="BL46" s="22">
        <f t="shared" si="42"/>
        <v>0</v>
      </c>
      <c r="BM46" s="22">
        <f t="shared" si="42"/>
        <v>0</v>
      </c>
      <c r="BN46" s="22">
        <f t="shared" si="42"/>
        <v>0</v>
      </c>
      <c r="BO46" s="22">
        <f t="shared" si="40"/>
        <v>0</v>
      </c>
      <c r="BP46" s="22">
        <f t="shared" si="34"/>
        <v>0</v>
      </c>
      <c r="BQ46" s="22">
        <f t="shared" si="34"/>
        <v>0</v>
      </c>
      <c r="BR46" s="22">
        <f t="shared" si="34"/>
        <v>0</v>
      </c>
      <c r="BS46" s="22">
        <f t="shared" si="34"/>
        <v>0</v>
      </c>
      <c r="BT46" s="23">
        <f t="shared" si="7"/>
        <v>0.74999994000000003</v>
      </c>
      <c r="BU46" s="22">
        <f t="shared" si="35"/>
        <v>37499997</v>
      </c>
      <c r="BV46" s="22"/>
      <c r="BW46" s="22"/>
      <c r="BX46" s="22">
        <f>+'[3]MAYO 2017'!$H$1038</f>
        <v>37499997</v>
      </c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0.25000005999999997</v>
      </c>
      <c r="CQ46" s="22">
        <f t="shared" si="36"/>
        <v>12500003</v>
      </c>
      <c r="CR46" s="22">
        <f t="shared" si="39"/>
        <v>0</v>
      </c>
      <c r="CS46" s="22">
        <f t="shared" si="39"/>
        <v>0</v>
      </c>
      <c r="CT46" s="22">
        <f t="shared" si="39"/>
        <v>12500003</v>
      </c>
      <c r="CU46" s="22">
        <f t="shared" si="39"/>
        <v>0</v>
      </c>
      <c r="CV46" s="22">
        <f t="shared" si="39"/>
        <v>0</v>
      </c>
      <c r="CW46" s="22">
        <f t="shared" si="39"/>
        <v>0</v>
      </c>
      <c r="CX46" s="22">
        <f t="shared" si="39"/>
        <v>0</v>
      </c>
      <c r="CY46" s="22">
        <f t="shared" si="39"/>
        <v>0</v>
      </c>
      <c r="CZ46" s="22">
        <f t="shared" si="39"/>
        <v>0</v>
      </c>
      <c r="DA46" s="22">
        <f t="shared" si="39"/>
        <v>0</v>
      </c>
      <c r="DB46" s="22">
        <f t="shared" si="39"/>
        <v>0</v>
      </c>
      <c r="DC46" s="22">
        <f t="shared" si="39"/>
        <v>0</v>
      </c>
      <c r="DD46" s="22">
        <f t="shared" si="39"/>
        <v>0</v>
      </c>
      <c r="DE46" s="22">
        <f t="shared" si="39"/>
        <v>0</v>
      </c>
      <c r="DF46" s="22">
        <f t="shared" si="39"/>
        <v>0</v>
      </c>
      <c r="DG46" s="22">
        <f t="shared" si="39"/>
        <v>0</v>
      </c>
      <c r="DH46" s="22">
        <f t="shared" si="41"/>
        <v>0</v>
      </c>
      <c r="DI46" s="22">
        <f t="shared" si="38"/>
        <v>0</v>
      </c>
      <c r="DJ46" s="22">
        <f t="shared" si="38"/>
        <v>0</v>
      </c>
      <c r="DK46" s="22">
        <f t="shared" si="38"/>
        <v>0</v>
      </c>
      <c r="DL46" s="46"/>
      <c r="DM46" s="26">
        <f t="shared" si="27"/>
        <v>50000000</v>
      </c>
      <c r="DN46" s="26">
        <f t="shared" si="28"/>
        <v>50000000</v>
      </c>
      <c r="DO46" s="26">
        <f t="shared" si="29"/>
        <v>50000000</v>
      </c>
    </row>
    <row r="47" spans="1:120" ht="51.75" customHeight="1" x14ac:dyDescent="0.25">
      <c r="A47" s="149"/>
      <c r="B47" s="151" t="s">
        <v>163</v>
      </c>
      <c r="C47" s="18" t="s">
        <v>164</v>
      </c>
      <c r="D47" s="19" t="s">
        <v>165</v>
      </c>
      <c r="E47" s="20">
        <v>410</v>
      </c>
      <c r="F47" s="21" t="s">
        <v>166</v>
      </c>
      <c r="G47" s="22">
        <f t="shared" si="30"/>
        <v>40000000</v>
      </c>
      <c r="H47" s="33"/>
      <c r="I47" s="22"/>
      <c r="J47" s="22">
        <v>20000000</v>
      </c>
      <c r="K47" s="22"/>
      <c r="L47" s="33"/>
      <c r="M47" s="33"/>
      <c r="N47" s="33"/>
      <c r="O47" s="33"/>
      <c r="P47" s="33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>
        <v>20000000</v>
      </c>
      <c r="AB47" s="23">
        <f t="shared" si="1"/>
        <v>0.36249999999999999</v>
      </c>
      <c r="AC47" s="22">
        <f t="shared" si="31"/>
        <v>14500000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>
        <f>+'[2]FEBRERO 2017'!$AC$752</f>
        <v>14500000</v>
      </c>
      <c r="AX47" s="23">
        <f t="shared" si="3"/>
        <v>0.63749999999999996</v>
      </c>
      <c r="AY47" s="22">
        <f t="shared" si="32"/>
        <v>25500000</v>
      </c>
      <c r="AZ47" s="22">
        <f t="shared" si="42"/>
        <v>0</v>
      </c>
      <c r="BA47" s="22">
        <f t="shared" si="42"/>
        <v>0</v>
      </c>
      <c r="BB47" s="22">
        <f t="shared" si="42"/>
        <v>20000000</v>
      </c>
      <c r="BC47" s="22">
        <f t="shared" si="42"/>
        <v>0</v>
      </c>
      <c r="BD47" s="22">
        <f t="shared" si="42"/>
        <v>0</v>
      </c>
      <c r="BE47" s="22">
        <f t="shared" si="42"/>
        <v>0</v>
      </c>
      <c r="BF47" s="22">
        <f t="shared" si="42"/>
        <v>0</v>
      </c>
      <c r="BG47" s="22">
        <f t="shared" si="42"/>
        <v>0</v>
      </c>
      <c r="BH47" s="22">
        <f t="shared" si="42"/>
        <v>0</v>
      </c>
      <c r="BI47" s="22">
        <f t="shared" si="42"/>
        <v>0</v>
      </c>
      <c r="BJ47" s="22">
        <f t="shared" si="42"/>
        <v>0</v>
      </c>
      <c r="BK47" s="22">
        <f t="shared" si="42"/>
        <v>0</v>
      </c>
      <c r="BL47" s="22">
        <f t="shared" si="42"/>
        <v>0</v>
      </c>
      <c r="BM47" s="22">
        <f t="shared" si="42"/>
        <v>0</v>
      </c>
      <c r="BN47" s="22">
        <f t="shared" si="42"/>
        <v>0</v>
      </c>
      <c r="BO47" s="22">
        <f t="shared" si="40"/>
        <v>0</v>
      </c>
      <c r="BP47" s="22">
        <f t="shared" si="34"/>
        <v>0</v>
      </c>
      <c r="BQ47" s="22">
        <f t="shared" si="34"/>
        <v>0</v>
      </c>
      <c r="BR47" s="22">
        <f t="shared" si="34"/>
        <v>0</v>
      </c>
      <c r="BS47" s="22">
        <f t="shared" si="34"/>
        <v>5500000</v>
      </c>
      <c r="BT47" s="23">
        <f t="shared" si="7"/>
        <v>0.25666665</v>
      </c>
      <c r="BU47" s="22">
        <f t="shared" si="35"/>
        <v>10266666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>
        <f>+'[5]ABRIL 2017'!$H$884</f>
        <v>10266666</v>
      </c>
      <c r="CP47" s="23">
        <f t="shared" si="9"/>
        <v>0.74333335</v>
      </c>
      <c r="CQ47" s="22">
        <f t="shared" si="36"/>
        <v>29733334</v>
      </c>
      <c r="CR47" s="22">
        <f t="shared" si="39"/>
        <v>0</v>
      </c>
      <c r="CS47" s="22">
        <f t="shared" si="39"/>
        <v>0</v>
      </c>
      <c r="CT47" s="22">
        <f t="shared" si="39"/>
        <v>20000000</v>
      </c>
      <c r="CU47" s="22">
        <f t="shared" si="39"/>
        <v>0</v>
      </c>
      <c r="CV47" s="22">
        <f t="shared" si="39"/>
        <v>0</v>
      </c>
      <c r="CW47" s="22">
        <f t="shared" si="39"/>
        <v>0</v>
      </c>
      <c r="CX47" s="22">
        <f t="shared" si="39"/>
        <v>0</v>
      </c>
      <c r="CY47" s="22">
        <f t="shared" si="39"/>
        <v>0</v>
      </c>
      <c r="CZ47" s="22">
        <f t="shared" si="39"/>
        <v>0</v>
      </c>
      <c r="DA47" s="22">
        <f t="shared" si="39"/>
        <v>0</v>
      </c>
      <c r="DB47" s="22">
        <f t="shared" si="39"/>
        <v>0</v>
      </c>
      <c r="DC47" s="22">
        <f t="shared" si="39"/>
        <v>0</v>
      </c>
      <c r="DD47" s="22">
        <f t="shared" si="39"/>
        <v>0</v>
      </c>
      <c r="DE47" s="22">
        <f t="shared" si="39"/>
        <v>0</v>
      </c>
      <c r="DF47" s="22">
        <f t="shared" si="39"/>
        <v>0</v>
      </c>
      <c r="DG47" s="22">
        <f t="shared" si="39"/>
        <v>0</v>
      </c>
      <c r="DH47" s="22">
        <f t="shared" si="41"/>
        <v>0</v>
      </c>
      <c r="DI47" s="22">
        <f t="shared" si="38"/>
        <v>0</v>
      </c>
      <c r="DJ47" s="22">
        <f t="shared" si="38"/>
        <v>0</v>
      </c>
      <c r="DK47" s="22">
        <f t="shared" si="38"/>
        <v>9733334</v>
      </c>
      <c r="DM47" s="26">
        <f t="shared" si="27"/>
        <v>40000000</v>
      </c>
      <c r="DN47" s="26">
        <f t="shared" si="28"/>
        <v>40000000</v>
      </c>
      <c r="DO47" s="26">
        <f t="shared" si="29"/>
        <v>40000000</v>
      </c>
    </row>
    <row r="48" spans="1:120" ht="34.5" customHeight="1" x14ac:dyDescent="0.25">
      <c r="A48" s="149"/>
      <c r="B48" s="152"/>
      <c r="C48" s="18" t="s">
        <v>167</v>
      </c>
      <c r="D48" s="19" t="s">
        <v>168</v>
      </c>
      <c r="E48" s="20">
        <v>410</v>
      </c>
      <c r="F48" s="21" t="s">
        <v>102</v>
      </c>
      <c r="G48" s="22">
        <f t="shared" si="30"/>
        <v>10000000</v>
      </c>
      <c r="H48" s="33"/>
      <c r="I48" s="22"/>
      <c r="J48" s="22">
        <v>10000000</v>
      </c>
      <c r="K48" s="22"/>
      <c r="L48" s="33"/>
      <c r="M48" s="33"/>
      <c r="N48" s="33"/>
      <c r="O48" s="33"/>
      <c r="P48" s="33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3">
        <f t="shared" si="1"/>
        <v>0.80938730000000003</v>
      </c>
      <c r="AC48" s="22">
        <f t="shared" si="31"/>
        <v>8093873</v>
      </c>
      <c r="AD48" s="22"/>
      <c r="AE48" s="22"/>
      <c r="AF48" s="22">
        <f>+'[5]ABRIL 2017'!$L$894</f>
        <v>8093873</v>
      </c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0.19061269999999997</v>
      </c>
      <c r="AY48" s="22">
        <f t="shared" si="32"/>
        <v>1906127</v>
      </c>
      <c r="AZ48" s="22">
        <f t="shared" si="42"/>
        <v>0</v>
      </c>
      <c r="BA48" s="22">
        <f t="shared" si="42"/>
        <v>0</v>
      </c>
      <c r="BB48" s="22">
        <f t="shared" si="42"/>
        <v>1906127</v>
      </c>
      <c r="BC48" s="22">
        <f t="shared" si="42"/>
        <v>0</v>
      </c>
      <c r="BD48" s="22">
        <f t="shared" si="42"/>
        <v>0</v>
      </c>
      <c r="BE48" s="22">
        <f t="shared" si="42"/>
        <v>0</v>
      </c>
      <c r="BF48" s="22">
        <f t="shared" si="42"/>
        <v>0</v>
      </c>
      <c r="BG48" s="22">
        <f t="shared" si="42"/>
        <v>0</v>
      </c>
      <c r="BH48" s="22">
        <f t="shared" si="42"/>
        <v>0</v>
      </c>
      <c r="BI48" s="22">
        <f t="shared" si="42"/>
        <v>0</v>
      </c>
      <c r="BJ48" s="22">
        <f t="shared" si="42"/>
        <v>0</v>
      </c>
      <c r="BK48" s="22">
        <f t="shared" si="42"/>
        <v>0</v>
      </c>
      <c r="BL48" s="22">
        <f t="shared" si="42"/>
        <v>0</v>
      </c>
      <c r="BM48" s="22">
        <f t="shared" si="42"/>
        <v>0</v>
      </c>
      <c r="BN48" s="22">
        <f t="shared" si="42"/>
        <v>0</v>
      </c>
      <c r="BO48" s="22">
        <f t="shared" si="40"/>
        <v>0</v>
      </c>
      <c r="BP48" s="22">
        <f t="shared" si="34"/>
        <v>0</v>
      </c>
      <c r="BQ48" s="22">
        <f t="shared" si="34"/>
        <v>0</v>
      </c>
      <c r="BR48" s="22">
        <f t="shared" si="34"/>
        <v>0</v>
      </c>
      <c r="BS48" s="22">
        <f t="shared" si="34"/>
        <v>0</v>
      </c>
      <c r="BT48" s="23">
        <f t="shared" si="7"/>
        <v>0.80938730000000003</v>
      </c>
      <c r="BU48" s="22">
        <f t="shared" si="35"/>
        <v>8093873</v>
      </c>
      <c r="BV48" s="22"/>
      <c r="BW48" s="22"/>
      <c r="BX48" s="22">
        <f>+'[5]ABRIL 2017'!$H$892</f>
        <v>8093873</v>
      </c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0.19061269999999997</v>
      </c>
      <c r="CQ48" s="22">
        <f t="shared" si="36"/>
        <v>1906127</v>
      </c>
      <c r="CR48" s="22">
        <f t="shared" si="39"/>
        <v>0</v>
      </c>
      <c r="CS48" s="22">
        <f t="shared" si="39"/>
        <v>0</v>
      </c>
      <c r="CT48" s="22">
        <f t="shared" si="39"/>
        <v>1906127</v>
      </c>
      <c r="CU48" s="22">
        <f t="shared" si="39"/>
        <v>0</v>
      </c>
      <c r="CV48" s="22">
        <f t="shared" si="39"/>
        <v>0</v>
      </c>
      <c r="CW48" s="22">
        <f t="shared" si="39"/>
        <v>0</v>
      </c>
      <c r="CX48" s="22">
        <f t="shared" si="39"/>
        <v>0</v>
      </c>
      <c r="CY48" s="22">
        <f t="shared" si="39"/>
        <v>0</v>
      </c>
      <c r="CZ48" s="22">
        <f t="shared" si="39"/>
        <v>0</v>
      </c>
      <c r="DA48" s="22">
        <f t="shared" si="39"/>
        <v>0</v>
      </c>
      <c r="DB48" s="22">
        <f t="shared" si="39"/>
        <v>0</v>
      </c>
      <c r="DC48" s="22">
        <f t="shared" si="39"/>
        <v>0</v>
      </c>
      <c r="DD48" s="22">
        <f t="shared" si="39"/>
        <v>0</v>
      </c>
      <c r="DE48" s="22">
        <f t="shared" si="39"/>
        <v>0</v>
      </c>
      <c r="DF48" s="22">
        <f t="shared" si="39"/>
        <v>0</v>
      </c>
      <c r="DG48" s="22">
        <f t="shared" si="39"/>
        <v>0</v>
      </c>
      <c r="DH48" s="22">
        <f t="shared" si="41"/>
        <v>0</v>
      </c>
      <c r="DI48" s="22">
        <f t="shared" si="38"/>
        <v>0</v>
      </c>
      <c r="DJ48" s="22">
        <f t="shared" si="38"/>
        <v>0</v>
      </c>
      <c r="DK48" s="22">
        <f t="shared" si="38"/>
        <v>0</v>
      </c>
      <c r="DM48" s="26">
        <f t="shared" si="27"/>
        <v>10000000</v>
      </c>
      <c r="DN48" s="26">
        <f t="shared" si="28"/>
        <v>10000000</v>
      </c>
      <c r="DO48" s="26">
        <f t="shared" si="29"/>
        <v>10000000</v>
      </c>
    </row>
    <row r="49" spans="1:119" ht="35.25" customHeight="1" x14ac:dyDescent="0.25">
      <c r="A49" s="149"/>
      <c r="B49" s="152"/>
      <c r="C49" s="18" t="s">
        <v>169</v>
      </c>
      <c r="D49" s="19" t="s">
        <v>170</v>
      </c>
      <c r="E49" s="20">
        <v>410</v>
      </c>
      <c r="F49" s="21" t="s">
        <v>102</v>
      </c>
      <c r="G49" s="22">
        <f t="shared" si="30"/>
        <v>130000000</v>
      </c>
      <c r="H49" s="33"/>
      <c r="I49" s="22"/>
      <c r="J49" s="22">
        <v>70000000</v>
      </c>
      <c r="K49" s="22">
        <f>60000000</f>
        <v>60000000</v>
      </c>
      <c r="L49" s="33"/>
      <c r="M49" s="33"/>
      <c r="N49" s="33"/>
      <c r="O49" s="33"/>
      <c r="P49" s="33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3">
        <f t="shared" si="1"/>
        <v>0.68061465384615383</v>
      </c>
      <c r="AC49" s="22">
        <f t="shared" si="31"/>
        <v>88479905</v>
      </c>
      <c r="AD49" s="22"/>
      <c r="AE49" s="22"/>
      <c r="AF49" s="22">
        <v>70000000</v>
      </c>
      <c r="AG49" s="22">
        <v>18479905</v>
      </c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3">
        <f t="shared" si="3"/>
        <v>0.31938534615384617</v>
      </c>
      <c r="AY49" s="22">
        <f t="shared" si="32"/>
        <v>41520095</v>
      </c>
      <c r="AZ49" s="22">
        <f t="shared" si="42"/>
        <v>0</v>
      </c>
      <c r="BA49" s="22">
        <f t="shared" si="42"/>
        <v>0</v>
      </c>
      <c r="BB49" s="22">
        <f t="shared" si="42"/>
        <v>0</v>
      </c>
      <c r="BC49" s="22">
        <f t="shared" si="42"/>
        <v>41520095</v>
      </c>
      <c r="BD49" s="22">
        <f t="shared" si="42"/>
        <v>0</v>
      </c>
      <c r="BE49" s="22">
        <f t="shared" si="42"/>
        <v>0</v>
      </c>
      <c r="BF49" s="22">
        <f t="shared" si="42"/>
        <v>0</v>
      </c>
      <c r="BG49" s="22">
        <f t="shared" si="42"/>
        <v>0</v>
      </c>
      <c r="BH49" s="22">
        <f t="shared" si="42"/>
        <v>0</v>
      </c>
      <c r="BI49" s="22">
        <f t="shared" si="42"/>
        <v>0</v>
      </c>
      <c r="BJ49" s="22">
        <f t="shared" si="42"/>
        <v>0</v>
      </c>
      <c r="BK49" s="22">
        <f t="shared" si="42"/>
        <v>0</v>
      </c>
      <c r="BL49" s="22">
        <f t="shared" si="42"/>
        <v>0</v>
      </c>
      <c r="BM49" s="22">
        <f t="shared" si="42"/>
        <v>0</v>
      </c>
      <c r="BN49" s="22">
        <f t="shared" si="42"/>
        <v>0</v>
      </c>
      <c r="BO49" s="22">
        <f t="shared" si="40"/>
        <v>0</v>
      </c>
      <c r="BP49" s="22">
        <f t="shared" si="34"/>
        <v>0</v>
      </c>
      <c r="BQ49" s="22">
        <f t="shared" si="34"/>
        <v>0</v>
      </c>
      <c r="BR49" s="22">
        <f t="shared" si="34"/>
        <v>0</v>
      </c>
      <c r="BS49" s="22">
        <f t="shared" si="34"/>
        <v>0</v>
      </c>
      <c r="BT49" s="23">
        <f t="shared" si="7"/>
        <v>0.66313709230769236</v>
      </c>
      <c r="BU49" s="22">
        <f t="shared" si="35"/>
        <v>86207822</v>
      </c>
      <c r="BV49" s="22"/>
      <c r="BW49" s="22"/>
      <c r="BX49" s="22">
        <v>70000000</v>
      </c>
      <c r="BY49" s="22">
        <v>16207822</v>
      </c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3">
        <f t="shared" si="9"/>
        <v>0.33686290769230764</v>
      </c>
      <c r="CQ49" s="22">
        <f t="shared" si="36"/>
        <v>43792178</v>
      </c>
      <c r="CR49" s="22">
        <f t="shared" si="39"/>
        <v>0</v>
      </c>
      <c r="CS49" s="22">
        <f t="shared" si="39"/>
        <v>0</v>
      </c>
      <c r="CT49" s="22">
        <f t="shared" si="39"/>
        <v>0</v>
      </c>
      <c r="CU49" s="22">
        <f t="shared" si="39"/>
        <v>43792178</v>
      </c>
      <c r="CV49" s="22">
        <f t="shared" si="39"/>
        <v>0</v>
      </c>
      <c r="CW49" s="22">
        <f t="shared" si="39"/>
        <v>0</v>
      </c>
      <c r="CX49" s="22">
        <f t="shared" si="39"/>
        <v>0</v>
      </c>
      <c r="CY49" s="22">
        <f t="shared" si="39"/>
        <v>0</v>
      </c>
      <c r="CZ49" s="22">
        <f t="shared" si="39"/>
        <v>0</v>
      </c>
      <c r="DA49" s="22">
        <f t="shared" si="39"/>
        <v>0</v>
      </c>
      <c r="DB49" s="22">
        <f t="shared" si="39"/>
        <v>0</v>
      </c>
      <c r="DC49" s="22">
        <f t="shared" si="39"/>
        <v>0</v>
      </c>
      <c r="DD49" s="22">
        <f t="shared" si="39"/>
        <v>0</v>
      </c>
      <c r="DE49" s="22">
        <f t="shared" si="39"/>
        <v>0</v>
      </c>
      <c r="DF49" s="22">
        <f t="shared" si="39"/>
        <v>0</v>
      </c>
      <c r="DG49" s="22">
        <f t="shared" si="39"/>
        <v>0</v>
      </c>
      <c r="DH49" s="22">
        <f t="shared" si="41"/>
        <v>0</v>
      </c>
      <c r="DI49" s="22">
        <f t="shared" si="38"/>
        <v>0</v>
      </c>
      <c r="DJ49" s="22">
        <f t="shared" si="38"/>
        <v>0</v>
      </c>
      <c r="DK49" s="22">
        <f t="shared" si="38"/>
        <v>0</v>
      </c>
      <c r="DM49" s="26">
        <f t="shared" si="27"/>
        <v>130000000</v>
      </c>
      <c r="DN49" s="26">
        <f t="shared" si="28"/>
        <v>130000000</v>
      </c>
      <c r="DO49" s="26">
        <f t="shared" si="29"/>
        <v>130000000</v>
      </c>
    </row>
    <row r="50" spans="1:119" ht="23.25" customHeight="1" x14ac:dyDescent="0.25">
      <c r="A50" s="149"/>
      <c r="B50" s="152"/>
      <c r="C50" s="18" t="s">
        <v>171</v>
      </c>
      <c r="D50" s="19" t="s">
        <v>172</v>
      </c>
      <c r="E50" s="20">
        <v>410</v>
      </c>
      <c r="F50" s="21" t="s">
        <v>102</v>
      </c>
      <c r="G50" s="22">
        <f t="shared" si="30"/>
        <v>25000000</v>
      </c>
      <c r="H50" s="33"/>
      <c r="I50" s="22">
        <v>25000000</v>
      </c>
      <c r="J50" s="33"/>
      <c r="K50" s="33"/>
      <c r="L50" s="33"/>
      <c r="M50" s="33"/>
      <c r="N50" s="33"/>
      <c r="O50" s="33"/>
      <c r="P50" s="3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3">
        <f t="shared" si="1"/>
        <v>9.9142999999999995E-2</v>
      </c>
      <c r="AC50" s="22">
        <f t="shared" si="31"/>
        <v>2478575</v>
      </c>
      <c r="AD50" s="22"/>
      <c r="AE50" s="22">
        <f>+'[4]FEBRERO 2017'!$K$663</f>
        <v>2478575</v>
      </c>
      <c r="AF50" s="22">
        <f>+AF49-70000000</f>
        <v>0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0.90085700000000002</v>
      </c>
      <c r="AY50" s="22">
        <f t="shared" si="32"/>
        <v>22521425</v>
      </c>
      <c r="AZ50" s="22">
        <f t="shared" si="42"/>
        <v>0</v>
      </c>
      <c r="BA50" s="22">
        <f t="shared" si="42"/>
        <v>22521425</v>
      </c>
      <c r="BB50" s="22">
        <f t="shared" si="42"/>
        <v>0</v>
      </c>
      <c r="BC50" s="22">
        <f t="shared" si="42"/>
        <v>0</v>
      </c>
      <c r="BD50" s="22">
        <f t="shared" si="42"/>
        <v>0</v>
      </c>
      <c r="BE50" s="22">
        <f t="shared" si="42"/>
        <v>0</v>
      </c>
      <c r="BF50" s="22">
        <f t="shared" si="42"/>
        <v>0</v>
      </c>
      <c r="BG50" s="22">
        <f t="shared" si="42"/>
        <v>0</v>
      </c>
      <c r="BH50" s="22">
        <f t="shared" si="42"/>
        <v>0</v>
      </c>
      <c r="BI50" s="22">
        <f t="shared" si="42"/>
        <v>0</v>
      </c>
      <c r="BJ50" s="22">
        <f t="shared" si="42"/>
        <v>0</v>
      </c>
      <c r="BK50" s="22">
        <f t="shared" si="42"/>
        <v>0</v>
      </c>
      <c r="BL50" s="22">
        <f t="shared" si="42"/>
        <v>0</v>
      </c>
      <c r="BM50" s="22">
        <f t="shared" si="42"/>
        <v>0</v>
      </c>
      <c r="BN50" s="22">
        <f t="shared" si="42"/>
        <v>0</v>
      </c>
      <c r="BO50" s="22">
        <f t="shared" si="40"/>
        <v>0</v>
      </c>
      <c r="BP50" s="22">
        <f t="shared" si="34"/>
        <v>0</v>
      </c>
      <c r="BQ50" s="22">
        <f t="shared" si="34"/>
        <v>0</v>
      </c>
      <c r="BR50" s="22">
        <f t="shared" si="34"/>
        <v>0</v>
      </c>
      <c r="BS50" s="22">
        <f t="shared" si="34"/>
        <v>0</v>
      </c>
      <c r="BT50" s="23">
        <f t="shared" si="7"/>
        <v>9.9142999999999995E-2</v>
      </c>
      <c r="BU50" s="22">
        <f t="shared" si="35"/>
        <v>2478575</v>
      </c>
      <c r="BV50" s="22"/>
      <c r="BW50" s="22">
        <f>+'[4]FEBRERO 2017'!$H$661</f>
        <v>2478575</v>
      </c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0.90085700000000002</v>
      </c>
      <c r="CQ50" s="22">
        <f t="shared" si="36"/>
        <v>22521425</v>
      </c>
      <c r="CR50" s="22">
        <f t="shared" si="39"/>
        <v>0</v>
      </c>
      <c r="CS50" s="22">
        <f t="shared" si="39"/>
        <v>22521425</v>
      </c>
      <c r="CT50" s="22">
        <f t="shared" si="39"/>
        <v>0</v>
      </c>
      <c r="CU50" s="22">
        <f t="shared" si="39"/>
        <v>0</v>
      </c>
      <c r="CV50" s="22">
        <f t="shared" si="39"/>
        <v>0</v>
      </c>
      <c r="CW50" s="22">
        <f t="shared" si="39"/>
        <v>0</v>
      </c>
      <c r="CX50" s="22">
        <f t="shared" si="39"/>
        <v>0</v>
      </c>
      <c r="CY50" s="22">
        <f t="shared" si="39"/>
        <v>0</v>
      </c>
      <c r="CZ50" s="22">
        <f t="shared" si="39"/>
        <v>0</v>
      </c>
      <c r="DA50" s="22">
        <f t="shared" si="39"/>
        <v>0</v>
      </c>
      <c r="DB50" s="22">
        <f t="shared" si="39"/>
        <v>0</v>
      </c>
      <c r="DC50" s="22">
        <f t="shared" si="39"/>
        <v>0</v>
      </c>
      <c r="DD50" s="22">
        <f t="shared" si="39"/>
        <v>0</v>
      </c>
      <c r="DE50" s="22">
        <f t="shared" si="39"/>
        <v>0</v>
      </c>
      <c r="DF50" s="22">
        <f t="shared" si="39"/>
        <v>0</v>
      </c>
      <c r="DG50" s="22">
        <f t="shared" si="39"/>
        <v>0</v>
      </c>
      <c r="DH50" s="22">
        <f t="shared" si="41"/>
        <v>0</v>
      </c>
      <c r="DI50" s="22">
        <f t="shared" si="38"/>
        <v>0</v>
      </c>
      <c r="DJ50" s="22">
        <f t="shared" si="38"/>
        <v>0</v>
      </c>
      <c r="DK50" s="22">
        <f t="shared" si="38"/>
        <v>0</v>
      </c>
      <c r="DM50" s="26">
        <f t="shared" si="27"/>
        <v>25000000</v>
      </c>
      <c r="DN50" s="26">
        <f t="shared" si="28"/>
        <v>25000000</v>
      </c>
      <c r="DO50" s="26">
        <f t="shared" si="29"/>
        <v>25000000</v>
      </c>
    </row>
    <row r="51" spans="1:119" ht="35.25" customHeight="1" x14ac:dyDescent="0.25">
      <c r="A51" s="149"/>
      <c r="B51" s="152"/>
      <c r="C51" s="18" t="s">
        <v>173</v>
      </c>
      <c r="D51" s="19" t="s">
        <v>174</v>
      </c>
      <c r="E51" s="20">
        <v>410</v>
      </c>
      <c r="F51" s="21" t="s">
        <v>102</v>
      </c>
      <c r="G51" s="22">
        <f t="shared" si="30"/>
        <v>92267490</v>
      </c>
      <c r="H51" s="33"/>
      <c r="I51" s="22">
        <v>25000000</v>
      </c>
      <c r="J51" s="33"/>
      <c r="K51" s="22">
        <f>127267490-60000000</f>
        <v>67267490</v>
      </c>
      <c r="L51" s="33"/>
      <c r="M51" s="33"/>
      <c r="N51" s="33"/>
      <c r="O51" s="33"/>
      <c r="P51" s="3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3">
        <f t="shared" si="1"/>
        <v>0.61512941340443961</v>
      </c>
      <c r="AC51" s="22">
        <f t="shared" si="31"/>
        <v>56756447</v>
      </c>
      <c r="AD51" s="22"/>
      <c r="AE51" s="22">
        <f>+'[1]ENERO 2017'!$K$498</f>
        <v>25000000</v>
      </c>
      <c r="AF51" s="22"/>
      <c r="AG51" s="22">
        <f>+'[3]MAYO 2017'!$L$1103</f>
        <v>31756447</v>
      </c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3">
        <f t="shared" si="3"/>
        <v>0.38487058659556039</v>
      </c>
      <c r="AY51" s="22">
        <f t="shared" si="32"/>
        <v>35511043</v>
      </c>
      <c r="AZ51" s="22">
        <f t="shared" si="42"/>
        <v>0</v>
      </c>
      <c r="BA51" s="22">
        <f t="shared" si="42"/>
        <v>0</v>
      </c>
      <c r="BB51" s="22">
        <f t="shared" si="42"/>
        <v>0</v>
      </c>
      <c r="BC51" s="22">
        <f t="shared" si="42"/>
        <v>35511043</v>
      </c>
      <c r="BD51" s="22">
        <f t="shared" si="42"/>
        <v>0</v>
      </c>
      <c r="BE51" s="22">
        <f t="shared" si="42"/>
        <v>0</v>
      </c>
      <c r="BF51" s="22">
        <f t="shared" si="42"/>
        <v>0</v>
      </c>
      <c r="BG51" s="22">
        <f t="shared" si="42"/>
        <v>0</v>
      </c>
      <c r="BH51" s="22">
        <f t="shared" si="42"/>
        <v>0</v>
      </c>
      <c r="BI51" s="22">
        <f t="shared" si="42"/>
        <v>0</v>
      </c>
      <c r="BJ51" s="22">
        <f t="shared" si="42"/>
        <v>0</v>
      </c>
      <c r="BK51" s="22">
        <f t="shared" si="42"/>
        <v>0</v>
      </c>
      <c r="BL51" s="22">
        <f t="shared" si="42"/>
        <v>0</v>
      </c>
      <c r="BM51" s="22">
        <f t="shared" si="42"/>
        <v>0</v>
      </c>
      <c r="BN51" s="22">
        <f t="shared" si="42"/>
        <v>0</v>
      </c>
      <c r="BO51" s="22">
        <f t="shared" si="40"/>
        <v>0</v>
      </c>
      <c r="BP51" s="22">
        <f t="shared" si="34"/>
        <v>0</v>
      </c>
      <c r="BQ51" s="22">
        <f t="shared" si="34"/>
        <v>0</v>
      </c>
      <c r="BR51" s="22">
        <f t="shared" si="34"/>
        <v>0</v>
      </c>
      <c r="BS51" s="22">
        <f t="shared" si="34"/>
        <v>0</v>
      </c>
      <c r="BT51" s="23">
        <f t="shared" si="7"/>
        <v>0.54468206515642725</v>
      </c>
      <c r="BU51" s="22">
        <f t="shared" si="35"/>
        <v>50256447</v>
      </c>
      <c r="BV51" s="22"/>
      <c r="BW51" s="22">
        <f>+'[4]FEBRERO 2017'!$H$669</f>
        <v>25000000</v>
      </c>
      <c r="BX51" s="22"/>
      <c r="BY51" s="22">
        <f>+'[3]MAYO 2017'!$H$1101-BW51</f>
        <v>25256447</v>
      </c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3">
        <f t="shared" si="9"/>
        <v>0.45531793484357275</v>
      </c>
      <c r="CQ51" s="22">
        <f t="shared" si="36"/>
        <v>42011043</v>
      </c>
      <c r="CR51" s="22">
        <f t="shared" si="39"/>
        <v>0</v>
      </c>
      <c r="CS51" s="22">
        <f t="shared" si="39"/>
        <v>0</v>
      </c>
      <c r="CT51" s="22">
        <f t="shared" si="39"/>
        <v>0</v>
      </c>
      <c r="CU51" s="22">
        <f t="shared" si="39"/>
        <v>42011043</v>
      </c>
      <c r="CV51" s="22">
        <f t="shared" si="39"/>
        <v>0</v>
      </c>
      <c r="CW51" s="22">
        <f t="shared" si="39"/>
        <v>0</v>
      </c>
      <c r="CX51" s="22">
        <f t="shared" si="39"/>
        <v>0</v>
      </c>
      <c r="CY51" s="22">
        <f t="shared" si="39"/>
        <v>0</v>
      </c>
      <c r="CZ51" s="22">
        <f t="shared" si="39"/>
        <v>0</v>
      </c>
      <c r="DA51" s="22">
        <f t="shared" si="39"/>
        <v>0</v>
      </c>
      <c r="DB51" s="22">
        <f t="shared" si="39"/>
        <v>0</v>
      </c>
      <c r="DC51" s="22">
        <f t="shared" si="39"/>
        <v>0</v>
      </c>
      <c r="DD51" s="22">
        <f t="shared" si="39"/>
        <v>0</v>
      </c>
      <c r="DE51" s="22">
        <f t="shared" si="39"/>
        <v>0</v>
      </c>
      <c r="DF51" s="22">
        <f t="shared" si="39"/>
        <v>0</v>
      </c>
      <c r="DG51" s="22">
        <f t="shared" si="39"/>
        <v>0</v>
      </c>
      <c r="DH51" s="22">
        <f t="shared" si="41"/>
        <v>0</v>
      </c>
      <c r="DI51" s="22">
        <f t="shared" si="38"/>
        <v>0</v>
      </c>
      <c r="DJ51" s="22">
        <f t="shared" si="38"/>
        <v>0</v>
      </c>
      <c r="DK51" s="22">
        <f t="shared" si="38"/>
        <v>0</v>
      </c>
      <c r="DM51" s="26">
        <f t="shared" si="27"/>
        <v>92267490</v>
      </c>
      <c r="DN51" s="26">
        <f t="shared" si="28"/>
        <v>92267490</v>
      </c>
      <c r="DO51" s="26">
        <f t="shared" si="29"/>
        <v>92267490</v>
      </c>
    </row>
    <row r="52" spans="1:119" ht="35.25" customHeight="1" x14ac:dyDescent="0.25">
      <c r="A52" s="150"/>
      <c r="B52" s="153"/>
      <c r="C52" s="18" t="s">
        <v>175</v>
      </c>
      <c r="D52" s="19" t="s">
        <v>176</v>
      </c>
      <c r="E52" s="20">
        <v>410</v>
      </c>
      <c r="F52" s="21" t="s">
        <v>177</v>
      </c>
      <c r="G52" s="22">
        <f t="shared" si="30"/>
        <v>20000000</v>
      </c>
      <c r="H52" s="33"/>
      <c r="I52" s="33"/>
      <c r="J52" s="33"/>
      <c r="K52" s="33"/>
      <c r="L52" s="33"/>
      <c r="M52" s="33"/>
      <c r="N52" s="33"/>
      <c r="O52" s="33"/>
      <c r="P52" s="3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>
        <v>20000000</v>
      </c>
      <c r="AB52" s="23">
        <f t="shared" si="1"/>
        <v>0.56333334999999995</v>
      </c>
      <c r="AC52" s="22">
        <f t="shared" si="31"/>
        <v>11266667</v>
      </c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>
        <f>+'[1]ENERO 2017'!$T$505</f>
        <v>11266667</v>
      </c>
      <c r="AX52" s="23">
        <f t="shared" si="3"/>
        <v>0.43666665000000005</v>
      </c>
      <c r="AY52" s="22">
        <f t="shared" si="32"/>
        <v>8733333</v>
      </c>
      <c r="AZ52" s="22">
        <f t="shared" si="42"/>
        <v>0</v>
      </c>
      <c r="BA52" s="22">
        <f t="shared" si="42"/>
        <v>0</v>
      </c>
      <c r="BB52" s="22">
        <f t="shared" si="42"/>
        <v>0</v>
      </c>
      <c r="BC52" s="22">
        <f t="shared" si="42"/>
        <v>0</v>
      </c>
      <c r="BD52" s="22">
        <f t="shared" si="42"/>
        <v>0</v>
      </c>
      <c r="BE52" s="22">
        <f t="shared" si="42"/>
        <v>0</v>
      </c>
      <c r="BF52" s="22">
        <f t="shared" si="42"/>
        <v>0</v>
      </c>
      <c r="BG52" s="22">
        <f t="shared" si="42"/>
        <v>0</v>
      </c>
      <c r="BH52" s="22">
        <f t="shared" si="42"/>
        <v>0</v>
      </c>
      <c r="BI52" s="22">
        <f t="shared" si="42"/>
        <v>0</v>
      </c>
      <c r="BJ52" s="22">
        <f t="shared" si="42"/>
        <v>0</v>
      </c>
      <c r="BK52" s="22">
        <f t="shared" si="42"/>
        <v>0</v>
      </c>
      <c r="BL52" s="22">
        <f t="shared" si="42"/>
        <v>0</v>
      </c>
      <c r="BM52" s="22">
        <f t="shared" si="42"/>
        <v>0</v>
      </c>
      <c r="BN52" s="22">
        <f t="shared" si="42"/>
        <v>0</v>
      </c>
      <c r="BO52" s="22">
        <f t="shared" si="40"/>
        <v>0</v>
      </c>
      <c r="BP52" s="22">
        <f t="shared" si="34"/>
        <v>0</v>
      </c>
      <c r="BQ52" s="22">
        <f t="shared" si="34"/>
        <v>0</v>
      </c>
      <c r="BR52" s="22">
        <f t="shared" si="34"/>
        <v>0</v>
      </c>
      <c r="BS52" s="22">
        <f t="shared" si="34"/>
        <v>8733333</v>
      </c>
      <c r="BT52" s="23">
        <f t="shared" si="7"/>
        <v>0.56333334999999995</v>
      </c>
      <c r="BU52" s="22">
        <f t="shared" si="35"/>
        <v>11266667</v>
      </c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>
        <f>+'[1]ENERO 2017'!$H$503</f>
        <v>11266667</v>
      </c>
      <c r="CP52" s="23">
        <f t="shared" si="9"/>
        <v>0.43666665000000005</v>
      </c>
      <c r="CQ52" s="22">
        <f t="shared" si="36"/>
        <v>8733333</v>
      </c>
      <c r="CR52" s="22">
        <f t="shared" si="39"/>
        <v>0</v>
      </c>
      <c r="CS52" s="22">
        <f t="shared" si="39"/>
        <v>0</v>
      </c>
      <c r="CT52" s="22">
        <f t="shared" si="39"/>
        <v>0</v>
      </c>
      <c r="CU52" s="22">
        <f t="shared" si="39"/>
        <v>0</v>
      </c>
      <c r="CV52" s="22">
        <f t="shared" si="39"/>
        <v>0</v>
      </c>
      <c r="CW52" s="22">
        <f t="shared" si="39"/>
        <v>0</v>
      </c>
      <c r="CX52" s="22">
        <f t="shared" si="39"/>
        <v>0</v>
      </c>
      <c r="CY52" s="22">
        <f t="shared" si="39"/>
        <v>0</v>
      </c>
      <c r="CZ52" s="22">
        <f t="shared" si="39"/>
        <v>0</v>
      </c>
      <c r="DA52" s="22">
        <f t="shared" si="39"/>
        <v>0</v>
      </c>
      <c r="DB52" s="22">
        <f t="shared" si="39"/>
        <v>0</v>
      </c>
      <c r="DC52" s="22">
        <f t="shared" si="39"/>
        <v>0</v>
      </c>
      <c r="DD52" s="22">
        <f t="shared" si="39"/>
        <v>0</v>
      </c>
      <c r="DE52" s="22">
        <f t="shared" si="39"/>
        <v>0</v>
      </c>
      <c r="DF52" s="22">
        <f t="shared" si="39"/>
        <v>0</v>
      </c>
      <c r="DG52" s="22">
        <f t="shared" si="39"/>
        <v>0</v>
      </c>
      <c r="DH52" s="22">
        <f t="shared" si="41"/>
        <v>0</v>
      </c>
      <c r="DI52" s="22">
        <f t="shared" si="38"/>
        <v>0</v>
      </c>
      <c r="DJ52" s="22">
        <f t="shared" si="38"/>
        <v>0</v>
      </c>
      <c r="DK52" s="22">
        <f t="shared" si="38"/>
        <v>8733333</v>
      </c>
      <c r="DM52" s="26">
        <f t="shared" si="27"/>
        <v>20000000</v>
      </c>
      <c r="DN52" s="26">
        <f t="shared" si="28"/>
        <v>20000000</v>
      </c>
      <c r="DO52" s="26">
        <f t="shared" si="29"/>
        <v>20000000</v>
      </c>
    </row>
    <row r="53" spans="1:119" s="46" customFormat="1" ht="22.5" customHeight="1" thickBot="1" x14ac:dyDescent="0.3">
      <c r="A53" s="57"/>
      <c r="B53" s="172" t="s">
        <v>178</v>
      </c>
      <c r="C53" s="172"/>
      <c r="D53" s="172"/>
      <c r="E53" s="172"/>
      <c r="F53" s="58"/>
      <c r="G53" s="59">
        <f t="shared" ref="G53:M53" si="43">SUM(G23:G52)</f>
        <v>7026077871</v>
      </c>
      <c r="H53" s="59">
        <f t="shared" si="43"/>
        <v>0</v>
      </c>
      <c r="I53" s="59">
        <f t="shared" si="43"/>
        <v>500000000</v>
      </c>
      <c r="J53" s="59">
        <f t="shared" si="43"/>
        <v>2550000000</v>
      </c>
      <c r="K53" s="59">
        <f t="shared" si="43"/>
        <v>234297558</v>
      </c>
      <c r="L53" s="59">
        <f t="shared" si="43"/>
        <v>0</v>
      </c>
      <c r="M53" s="59">
        <f t="shared" si="43"/>
        <v>0</v>
      </c>
      <c r="N53" s="59"/>
      <c r="O53" s="59">
        <f t="shared" ref="O53:AA53" si="44">SUM(O23:O52)</f>
        <v>0</v>
      </c>
      <c r="P53" s="59">
        <f t="shared" si="44"/>
        <v>0</v>
      </c>
      <c r="Q53" s="59">
        <f t="shared" si="44"/>
        <v>0</v>
      </c>
      <c r="R53" s="59">
        <f t="shared" si="44"/>
        <v>0</v>
      </c>
      <c r="S53" s="59">
        <f t="shared" si="44"/>
        <v>3157557814</v>
      </c>
      <c r="T53" s="59">
        <f t="shared" si="44"/>
        <v>0</v>
      </c>
      <c r="U53" s="59">
        <f t="shared" si="44"/>
        <v>0</v>
      </c>
      <c r="V53" s="59">
        <f t="shared" si="44"/>
        <v>335275758</v>
      </c>
      <c r="W53" s="59">
        <f t="shared" si="44"/>
        <v>0</v>
      </c>
      <c r="X53" s="59">
        <f t="shared" si="44"/>
        <v>119946741</v>
      </c>
      <c r="Y53" s="59">
        <f t="shared" si="44"/>
        <v>0</v>
      </c>
      <c r="Z53" s="59">
        <f t="shared" si="44"/>
        <v>0</v>
      </c>
      <c r="AA53" s="59">
        <f t="shared" si="44"/>
        <v>129000000</v>
      </c>
      <c r="AB53" s="45">
        <f t="shared" si="1"/>
        <v>0.53671272283569027</v>
      </c>
      <c r="AC53" s="59">
        <f t="shared" ref="AC53:AW53" si="45">SUM(AC23:AC52)</f>
        <v>3770985385</v>
      </c>
      <c r="AD53" s="59">
        <f t="shared" si="45"/>
        <v>0</v>
      </c>
      <c r="AE53" s="59">
        <f t="shared" si="45"/>
        <v>417742125</v>
      </c>
      <c r="AF53" s="59">
        <f t="shared" si="45"/>
        <v>1264845382</v>
      </c>
      <c r="AG53" s="59">
        <f t="shared" si="45"/>
        <v>129994466</v>
      </c>
      <c r="AH53" s="59">
        <f t="shared" si="45"/>
        <v>0</v>
      </c>
      <c r="AI53" s="59">
        <f t="shared" si="45"/>
        <v>0</v>
      </c>
      <c r="AJ53" s="59">
        <f t="shared" si="45"/>
        <v>0</v>
      </c>
      <c r="AK53" s="59">
        <f t="shared" si="45"/>
        <v>0</v>
      </c>
      <c r="AL53" s="59">
        <f t="shared" si="45"/>
        <v>0</v>
      </c>
      <c r="AM53" s="59">
        <f t="shared" si="45"/>
        <v>0</v>
      </c>
      <c r="AN53" s="59">
        <f t="shared" si="45"/>
        <v>0</v>
      </c>
      <c r="AO53" s="59">
        <f t="shared" si="45"/>
        <v>1850768917</v>
      </c>
      <c r="AP53" s="59">
        <f t="shared" si="45"/>
        <v>0</v>
      </c>
      <c r="AQ53" s="59">
        <f t="shared" si="45"/>
        <v>0</v>
      </c>
      <c r="AR53" s="59">
        <f t="shared" si="45"/>
        <v>72705897</v>
      </c>
      <c r="AS53" s="59">
        <f t="shared" si="45"/>
        <v>0</v>
      </c>
      <c r="AT53" s="59">
        <f t="shared" si="45"/>
        <v>0</v>
      </c>
      <c r="AU53" s="59">
        <f t="shared" si="45"/>
        <v>0</v>
      </c>
      <c r="AV53" s="59">
        <f t="shared" si="45"/>
        <v>0</v>
      </c>
      <c r="AW53" s="59">
        <f t="shared" si="45"/>
        <v>34928598</v>
      </c>
      <c r="AX53" s="45">
        <f t="shared" si="3"/>
        <v>0.46328727716430973</v>
      </c>
      <c r="AY53" s="59">
        <f t="shared" ref="AY53:BS53" si="46">SUM(AY23:AY52)</f>
        <v>3255092486</v>
      </c>
      <c r="AZ53" s="59">
        <f t="shared" si="46"/>
        <v>0</v>
      </c>
      <c r="BA53" s="59">
        <f t="shared" si="46"/>
        <v>82257875</v>
      </c>
      <c r="BB53" s="59">
        <f t="shared" si="46"/>
        <v>1285154618</v>
      </c>
      <c r="BC53" s="59">
        <f t="shared" si="46"/>
        <v>104303092</v>
      </c>
      <c r="BD53" s="59">
        <f t="shared" si="46"/>
        <v>0</v>
      </c>
      <c r="BE53" s="59">
        <f t="shared" si="46"/>
        <v>0</v>
      </c>
      <c r="BF53" s="59">
        <f t="shared" si="46"/>
        <v>0</v>
      </c>
      <c r="BG53" s="59">
        <f t="shared" si="46"/>
        <v>0</v>
      </c>
      <c r="BH53" s="59">
        <f t="shared" si="46"/>
        <v>0</v>
      </c>
      <c r="BI53" s="59">
        <f t="shared" si="46"/>
        <v>0</v>
      </c>
      <c r="BJ53" s="59">
        <f t="shared" si="46"/>
        <v>0</v>
      </c>
      <c r="BK53" s="59">
        <f t="shared" si="46"/>
        <v>1306788897</v>
      </c>
      <c r="BL53" s="59">
        <f t="shared" si="46"/>
        <v>0</v>
      </c>
      <c r="BM53" s="59">
        <f t="shared" si="46"/>
        <v>0</v>
      </c>
      <c r="BN53" s="59">
        <f t="shared" si="46"/>
        <v>262569861</v>
      </c>
      <c r="BO53" s="59">
        <f t="shared" si="46"/>
        <v>0</v>
      </c>
      <c r="BP53" s="59">
        <f t="shared" si="46"/>
        <v>119946741</v>
      </c>
      <c r="BQ53" s="59">
        <f t="shared" si="46"/>
        <v>0</v>
      </c>
      <c r="BR53" s="59">
        <f t="shared" si="46"/>
        <v>0</v>
      </c>
      <c r="BS53" s="59">
        <f t="shared" si="46"/>
        <v>94071402</v>
      </c>
      <c r="BT53" s="45">
        <f t="shared" si="7"/>
        <v>0.36119668349744655</v>
      </c>
      <c r="BU53" s="59">
        <f t="shared" ref="BU53:DK53" si="47">SUM(BU23:BU52)</f>
        <v>2537796025</v>
      </c>
      <c r="BV53" s="59">
        <f t="shared" si="47"/>
        <v>0</v>
      </c>
      <c r="BW53" s="59">
        <f t="shared" si="47"/>
        <v>344957583</v>
      </c>
      <c r="BX53" s="59">
        <f t="shared" si="47"/>
        <v>1016946695</v>
      </c>
      <c r="BY53" s="59">
        <f t="shared" si="47"/>
        <v>121222377</v>
      </c>
      <c r="BZ53" s="59">
        <f t="shared" si="47"/>
        <v>0</v>
      </c>
      <c r="CA53" s="59">
        <f t="shared" si="47"/>
        <v>0</v>
      </c>
      <c r="CB53" s="59">
        <f t="shared" si="47"/>
        <v>0</v>
      </c>
      <c r="CC53" s="59">
        <f t="shared" si="47"/>
        <v>0</v>
      </c>
      <c r="CD53" s="59">
        <f t="shared" si="47"/>
        <v>0</v>
      </c>
      <c r="CE53" s="59">
        <f t="shared" si="47"/>
        <v>0</v>
      </c>
      <c r="CF53" s="59">
        <f t="shared" si="47"/>
        <v>0</v>
      </c>
      <c r="CG53" s="59">
        <f t="shared" si="47"/>
        <v>960641945</v>
      </c>
      <c r="CH53" s="59">
        <f t="shared" si="47"/>
        <v>0</v>
      </c>
      <c r="CI53" s="59">
        <f t="shared" si="47"/>
        <v>0</v>
      </c>
      <c r="CJ53" s="59">
        <f t="shared" si="47"/>
        <v>63405494</v>
      </c>
      <c r="CK53" s="59">
        <f t="shared" si="47"/>
        <v>0</v>
      </c>
      <c r="CL53" s="59">
        <f t="shared" si="47"/>
        <v>0</v>
      </c>
      <c r="CM53" s="59">
        <f t="shared" si="47"/>
        <v>0</v>
      </c>
      <c r="CN53" s="59">
        <f t="shared" si="47"/>
        <v>0</v>
      </c>
      <c r="CO53" s="59">
        <f t="shared" si="47"/>
        <v>30621931</v>
      </c>
      <c r="CP53" s="59" t="e">
        <f t="shared" si="47"/>
        <v>#DIV/0!</v>
      </c>
      <c r="CQ53" s="59">
        <f t="shared" si="47"/>
        <v>4488281846</v>
      </c>
      <c r="CR53" s="59">
        <f t="shared" si="47"/>
        <v>0</v>
      </c>
      <c r="CS53" s="59">
        <f t="shared" si="47"/>
        <v>155042417</v>
      </c>
      <c r="CT53" s="59">
        <f t="shared" si="47"/>
        <v>1533053305</v>
      </c>
      <c r="CU53" s="59">
        <f t="shared" si="47"/>
        <v>113075181</v>
      </c>
      <c r="CV53" s="59">
        <f t="shared" si="47"/>
        <v>0</v>
      </c>
      <c r="CW53" s="59">
        <f t="shared" si="47"/>
        <v>0</v>
      </c>
      <c r="CX53" s="59">
        <f t="shared" si="47"/>
        <v>0</v>
      </c>
      <c r="CY53" s="59">
        <f t="shared" si="47"/>
        <v>0</v>
      </c>
      <c r="CZ53" s="59">
        <f t="shared" si="47"/>
        <v>0</v>
      </c>
      <c r="DA53" s="59">
        <f t="shared" si="47"/>
        <v>0</v>
      </c>
      <c r="DB53" s="59">
        <f t="shared" si="47"/>
        <v>0</v>
      </c>
      <c r="DC53" s="59">
        <f t="shared" si="47"/>
        <v>2196915869</v>
      </c>
      <c r="DD53" s="59">
        <f t="shared" si="47"/>
        <v>0</v>
      </c>
      <c r="DE53" s="59">
        <f t="shared" si="47"/>
        <v>0</v>
      </c>
      <c r="DF53" s="59">
        <f t="shared" si="47"/>
        <v>271870264</v>
      </c>
      <c r="DG53" s="59">
        <f t="shared" si="47"/>
        <v>0</v>
      </c>
      <c r="DH53" s="59">
        <f t="shared" si="47"/>
        <v>119946741</v>
      </c>
      <c r="DI53" s="59">
        <f t="shared" si="47"/>
        <v>0</v>
      </c>
      <c r="DJ53" s="59">
        <f t="shared" si="47"/>
        <v>0</v>
      </c>
      <c r="DK53" s="59">
        <f t="shared" si="47"/>
        <v>98378069</v>
      </c>
      <c r="DM53" s="26">
        <f t="shared" si="27"/>
        <v>7026077871</v>
      </c>
      <c r="DN53" s="26">
        <f t="shared" si="28"/>
        <v>7026077871</v>
      </c>
      <c r="DO53" s="26">
        <f t="shared" si="29"/>
        <v>7026077871</v>
      </c>
    </row>
    <row r="54" spans="1:119" ht="62.25" customHeight="1" thickTop="1" x14ac:dyDescent="0.25">
      <c r="A54" s="173" t="s">
        <v>179</v>
      </c>
      <c r="B54" s="151" t="s">
        <v>180</v>
      </c>
      <c r="C54" s="30" t="s">
        <v>181</v>
      </c>
      <c r="D54" s="19" t="s">
        <v>182</v>
      </c>
      <c r="E54" s="20">
        <v>520</v>
      </c>
      <c r="F54" s="21" t="s">
        <v>183</v>
      </c>
      <c r="G54" s="22">
        <f t="shared" ref="G54:G74" si="48">SUM(H54:AA54)</f>
        <v>170000000</v>
      </c>
      <c r="H54" s="22"/>
      <c r="I54" s="22">
        <v>100000000</v>
      </c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>
        <f>62000000+1000000+5000000+2000000</f>
        <v>70000000</v>
      </c>
      <c r="AB54" s="23">
        <f t="shared" si="1"/>
        <v>0.68610865294117651</v>
      </c>
      <c r="AC54" s="22">
        <f>SUM(AD54:AW54)</f>
        <v>116638471</v>
      </c>
      <c r="AD54" s="22"/>
      <c r="AE54" s="22">
        <f>+'[5]ABRIL 2017'!$K$1230</f>
        <v>99497584</v>
      </c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>
        <f>+'[3]MAYO 2017'!$AC$1437</f>
        <v>17140887</v>
      </c>
      <c r="AX54" s="23">
        <f t="shared" si="3"/>
        <v>0.31389134705882349</v>
      </c>
      <c r="AY54" s="22">
        <f t="shared" ref="AY54:AY74" si="49">SUM(AZ54:BS54)</f>
        <v>53361529</v>
      </c>
      <c r="AZ54" s="22">
        <f>H54-AD54</f>
        <v>0</v>
      </c>
      <c r="BA54" s="22">
        <f t="shared" ref="BA54:BP70" si="50">I54-AE54</f>
        <v>502416</v>
      </c>
      <c r="BB54" s="22">
        <f t="shared" si="50"/>
        <v>0</v>
      </c>
      <c r="BC54" s="22">
        <f t="shared" si="50"/>
        <v>0</v>
      </c>
      <c r="BD54" s="22">
        <f t="shared" si="50"/>
        <v>0</v>
      </c>
      <c r="BE54" s="22">
        <f t="shared" si="50"/>
        <v>0</v>
      </c>
      <c r="BF54" s="22">
        <f t="shared" si="50"/>
        <v>0</v>
      </c>
      <c r="BG54" s="22">
        <f t="shared" si="50"/>
        <v>0</v>
      </c>
      <c r="BH54" s="22">
        <f t="shared" si="50"/>
        <v>0</v>
      </c>
      <c r="BI54" s="22">
        <f t="shared" si="50"/>
        <v>0</v>
      </c>
      <c r="BJ54" s="22">
        <f t="shared" si="50"/>
        <v>0</v>
      </c>
      <c r="BK54" s="22">
        <f t="shared" si="50"/>
        <v>0</v>
      </c>
      <c r="BL54" s="22">
        <f t="shared" si="50"/>
        <v>0</v>
      </c>
      <c r="BM54" s="22">
        <f t="shared" si="50"/>
        <v>0</v>
      </c>
      <c r="BN54" s="22">
        <f t="shared" si="50"/>
        <v>0</v>
      </c>
      <c r="BO54" s="22">
        <f t="shared" si="50"/>
        <v>0</v>
      </c>
      <c r="BP54" s="22">
        <f t="shared" si="50"/>
        <v>0</v>
      </c>
      <c r="BQ54" s="22">
        <f t="shared" ref="BQ54:BS74" si="51">Y54-AU54</f>
        <v>0</v>
      </c>
      <c r="BR54" s="22">
        <f t="shared" si="51"/>
        <v>0</v>
      </c>
      <c r="BS54" s="22">
        <f t="shared" si="51"/>
        <v>52859113</v>
      </c>
      <c r="BT54" s="23">
        <f t="shared" si="7"/>
        <v>0.68540277058823529</v>
      </c>
      <c r="BU54" s="22">
        <f t="shared" ref="BU54:BU74" si="52">SUM(BV54:CO54)</f>
        <v>116518471</v>
      </c>
      <c r="BV54" s="22"/>
      <c r="BW54" s="22">
        <f>+'[5]ABRIL 2017'!$K$1230</f>
        <v>99497584</v>
      </c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>
        <f>+'[3]MAYO 2017'!$H$1435-BW54</f>
        <v>17020887</v>
      </c>
      <c r="CP54" s="23">
        <f t="shared" ref="CP54:CP108" si="53">1-BT54</f>
        <v>0.31459722941176471</v>
      </c>
      <c r="CQ54" s="22">
        <f t="shared" ref="CQ54:CQ74" si="54">SUM(CR54:DK54)</f>
        <v>53481529</v>
      </c>
      <c r="CR54" s="22">
        <f>H54-BV54</f>
        <v>0</v>
      </c>
      <c r="CS54" s="22">
        <f t="shared" ref="CS54:DH70" si="55">I54-BW54</f>
        <v>502416</v>
      </c>
      <c r="CT54" s="22">
        <f t="shared" si="55"/>
        <v>0</v>
      </c>
      <c r="CU54" s="22">
        <f t="shared" si="55"/>
        <v>0</v>
      </c>
      <c r="CV54" s="22">
        <f t="shared" si="55"/>
        <v>0</v>
      </c>
      <c r="CW54" s="22">
        <f t="shared" si="55"/>
        <v>0</v>
      </c>
      <c r="CX54" s="22">
        <f t="shared" si="55"/>
        <v>0</v>
      </c>
      <c r="CY54" s="22">
        <f t="shared" si="55"/>
        <v>0</v>
      </c>
      <c r="CZ54" s="22">
        <f t="shared" si="55"/>
        <v>0</v>
      </c>
      <c r="DA54" s="22">
        <f t="shared" si="55"/>
        <v>0</v>
      </c>
      <c r="DB54" s="22">
        <f t="shared" si="55"/>
        <v>0</v>
      </c>
      <c r="DC54" s="22">
        <f t="shared" si="55"/>
        <v>0</v>
      </c>
      <c r="DD54" s="22">
        <f t="shared" si="55"/>
        <v>0</v>
      </c>
      <c r="DE54" s="22">
        <f t="shared" si="55"/>
        <v>0</v>
      </c>
      <c r="DF54" s="22">
        <f t="shared" si="55"/>
        <v>0</v>
      </c>
      <c r="DG54" s="22">
        <f t="shared" si="55"/>
        <v>0</v>
      </c>
      <c r="DH54" s="22">
        <f t="shared" si="55"/>
        <v>0</v>
      </c>
      <c r="DI54" s="22">
        <f t="shared" ref="DI54:DK74" si="56">Y54-CM54</f>
        <v>0</v>
      </c>
      <c r="DJ54" s="22">
        <f t="shared" si="56"/>
        <v>0</v>
      </c>
      <c r="DK54" s="22">
        <f t="shared" si="56"/>
        <v>52979113</v>
      </c>
      <c r="DM54" s="26">
        <f t="shared" si="27"/>
        <v>170000000</v>
      </c>
      <c r="DN54" s="26">
        <f t="shared" si="28"/>
        <v>170000000</v>
      </c>
      <c r="DO54" s="26">
        <f t="shared" si="29"/>
        <v>170000000</v>
      </c>
    </row>
    <row r="55" spans="1:119" ht="33.75" x14ac:dyDescent="0.25">
      <c r="A55" s="174"/>
      <c r="B55" s="152"/>
      <c r="C55" s="30" t="s">
        <v>184</v>
      </c>
      <c r="D55" s="19" t="s">
        <v>185</v>
      </c>
      <c r="E55" s="20">
        <v>520</v>
      </c>
      <c r="F55" s="60" t="s">
        <v>186</v>
      </c>
      <c r="G55" s="22">
        <f t="shared" si="48"/>
        <v>0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>
        <f>7000000-5000000-2000000</f>
        <v>0</v>
      </c>
      <c r="AB55" s="23" t="e">
        <f t="shared" si="1"/>
        <v>#DIV/0!</v>
      </c>
      <c r="AC55" s="22">
        <f>SUM(AD55:AW55)</f>
        <v>0</v>
      </c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 t="e">
        <f t="shared" si="3"/>
        <v>#DIV/0!</v>
      </c>
      <c r="AY55" s="22">
        <f t="shared" si="49"/>
        <v>0</v>
      </c>
      <c r="AZ55" s="22">
        <f t="shared" ref="AZ55:BO74" si="57">H55-AD55</f>
        <v>0</v>
      </c>
      <c r="BA55" s="22">
        <f t="shared" si="50"/>
        <v>0</v>
      </c>
      <c r="BB55" s="22">
        <f t="shared" si="50"/>
        <v>0</v>
      </c>
      <c r="BC55" s="22">
        <f t="shared" si="50"/>
        <v>0</v>
      </c>
      <c r="BD55" s="22">
        <f t="shared" si="50"/>
        <v>0</v>
      </c>
      <c r="BE55" s="22">
        <f t="shared" si="50"/>
        <v>0</v>
      </c>
      <c r="BF55" s="22">
        <f t="shared" si="50"/>
        <v>0</v>
      </c>
      <c r="BG55" s="22">
        <f t="shared" si="50"/>
        <v>0</v>
      </c>
      <c r="BH55" s="22">
        <f t="shared" si="50"/>
        <v>0</v>
      </c>
      <c r="BI55" s="22">
        <f t="shared" si="50"/>
        <v>0</v>
      </c>
      <c r="BJ55" s="22">
        <f t="shared" si="50"/>
        <v>0</v>
      </c>
      <c r="BK55" s="22">
        <f t="shared" si="50"/>
        <v>0</v>
      </c>
      <c r="BL55" s="22">
        <f t="shared" si="50"/>
        <v>0</v>
      </c>
      <c r="BM55" s="22">
        <f t="shared" si="50"/>
        <v>0</v>
      </c>
      <c r="BN55" s="22">
        <f t="shared" si="50"/>
        <v>0</v>
      </c>
      <c r="BO55" s="22">
        <f t="shared" si="50"/>
        <v>0</v>
      </c>
      <c r="BP55" s="22">
        <f t="shared" si="50"/>
        <v>0</v>
      </c>
      <c r="BQ55" s="22">
        <f t="shared" si="51"/>
        <v>0</v>
      </c>
      <c r="BR55" s="22">
        <f t="shared" si="51"/>
        <v>0</v>
      </c>
      <c r="BS55" s="22">
        <f t="shared" si="51"/>
        <v>0</v>
      </c>
      <c r="BT55" s="23" t="e">
        <f t="shared" si="7"/>
        <v>#DIV/0!</v>
      </c>
      <c r="BU55" s="22">
        <f t="shared" si="52"/>
        <v>0</v>
      </c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 t="e">
        <f t="shared" si="53"/>
        <v>#DIV/0!</v>
      </c>
      <c r="CQ55" s="22">
        <f t="shared" si="54"/>
        <v>0</v>
      </c>
      <c r="CR55" s="22">
        <f t="shared" ref="CR55:DG74" si="58">H55-BV55</f>
        <v>0</v>
      </c>
      <c r="CS55" s="22">
        <f t="shared" si="55"/>
        <v>0</v>
      </c>
      <c r="CT55" s="22">
        <f t="shared" si="55"/>
        <v>0</v>
      </c>
      <c r="CU55" s="22">
        <f t="shared" si="55"/>
        <v>0</v>
      </c>
      <c r="CV55" s="22">
        <f t="shared" si="55"/>
        <v>0</v>
      </c>
      <c r="CW55" s="22">
        <f t="shared" si="55"/>
        <v>0</v>
      </c>
      <c r="CX55" s="22">
        <f t="shared" si="55"/>
        <v>0</v>
      </c>
      <c r="CY55" s="22">
        <f t="shared" si="55"/>
        <v>0</v>
      </c>
      <c r="CZ55" s="22">
        <f t="shared" si="55"/>
        <v>0</v>
      </c>
      <c r="DA55" s="22">
        <f t="shared" si="55"/>
        <v>0</v>
      </c>
      <c r="DB55" s="22">
        <f t="shared" si="55"/>
        <v>0</v>
      </c>
      <c r="DC55" s="22">
        <f t="shared" si="55"/>
        <v>0</v>
      </c>
      <c r="DD55" s="22">
        <f t="shared" si="55"/>
        <v>0</v>
      </c>
      <c r="DE55" s="22">
        <f t="shared" si="55"/>
        <v>0</v>
      </c>
      <c r="DF55" s="22">
        <f t="shared" si="55"/>
        <v>0</v>
      </c>
      <c r="DG55" s="22">
        <f t="shared" si="55"/>
        <v>0</v>
      </c>
      <c r="DH55" s="22">
        <f t="shared" si="55"/>
        <v>0</v>
      </c>
      <c r="DI55" s="22">
        <f t="shared" si="56"/>
        <v>0</v>
      </c>
      <c r="DJ55" s="22">
        <f t="shared" si="56"/>
        <v>0</v>
      </c>
      <c r="DK55" s="22">
        <f t="shared" si="56"/>
        <v>0</v>
      </c>
      <c r="DM55" s="26">
        <f t="shared" si="27"/>
        <v>0</v>
      </c>
      <c r="DN55" s="26">
        <f t="shared" si="28"/>
        <v>0</v>
      </c>
      <c r="DO55" s="26">
        <f t="shared" si="29"/>
        <v>0</v>
      </c>
    </row>
    <row r="56" spans="1:119" ht="47.25" customHeight="1" x14ac:dyDescent="0.25">
      <c r="A56" s="174"/>
      <c r="B56" s="153"/>
      <c r="C56" s="30" t="s">
        <v>187</v>
      </c>
      <c r="D56" s="19" t="s">
        <v>188</v>
      </c>
      <c r="E56" s="20">
        <v>520</v>
      </c>
      <c r="F56" s="21" t="s">
        <v>189</v>
      </c>
      <c r="G56" s="22">
        <f t="shared" si="48"/>
        <v>6000000</v>
      </c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>
        <f>2000000+4000000</f>
        <v>6000000</v>
      </c>
      <c r="AB56" s="23">
        <f t="shared" si="1"/>
        <v>0.11666666666666667</v>
      </c>
      <c r="AC56" s="22">
        <f t="shared" ref="AC56:AC74" si="59">SUM(AD56:AW56)</f>
        <v>700000</v>
      </c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>
        <f>+'[5]ABRIL 2017'!$G$1288</f>
        <v>700000</v>
      </c>
      <c r="AX56" s="23">
        <f t="shared" si="3"/>
        <v>0.8833333333333333</v>
      </c>
      <c r="AY56" s="22">
        <f t="shared" si="49"/>
        <v>5300000</v>
      </c>
      <c r="AZ56" s="22">
        <f t="shared" si="57"/>
        <v>0</v>
      </c>
      <c r="BA56" s="22">
        <f t="shared" si="50"/>
        <v>0</v>
      </c>
      <c r="BB56" s="22">
        <f t="shared" si="50"/>
        <v>0</v>
      </c>
      <c r="BC56" s="22">
        <f t="shared" si="50"/>
        <v>0</v>
      </c>
      <c r="BD56" s="22">
        <f t="shared" si="50"/>
        <v>0</v>
      </c>
      <c r="BE56" s="22">
        <f t="shared" si="50"/>
        <v>0</v>
      </c>
      <c r="BF56" s="22">
        <f t="shared" si="50"/>
        <v>0</v>
      </c>
      <c r="BG56" s="22">
        <f t="shared" si="50"/>
        <v>0</v>
      </c>
      <c r="BH56" s="22">
        <f t="shared" si="50"/>
        <v>0</v>
      </c>
      <c r="BI56" s="22">
        <f t="shared" si="50"/>
        <v>0</v>
      </c>
      <c r="BJ56" s="22">
        <f t="shared" si="50"/>
        <v>0</v>
      </c>
      <c r="BK56" s="22">
        <f t="shared" si="50"/>
        <v>0</v>
      </c>
      <c r="BL56" s="22">
        <f t="shared" si="50"/>
        <v>0</v>
      </c>
      <c r="BM56" s="22">
        <f t="shared" si="50"/>
        <v>0</v>
      </c>
      <c r="BN56" s="22">
        <f t="shared" si="50"/>
        <v>0</v>
      </c>
      <c r="BO56" s="22">
        <f t="shared" si="50"/>
        <v>0</v>
      </c>
      <c r="BP56" s="22">
        <f t="shared" si="50"/>
        <v>0</v>
      </c>
      <c r="BQ56" s="22">
        <f t="shared" si="51"/>
        <v>0</v>
      </c>
      <c r="BR56" s="22">
        <f t="shared" si="51"/>
        <v>0</v>
      </c>
      <c r="BS56" s="22">
        <f t="shared" si="51"/>
        <v>5300000</v>
      </c>
      <c r="BT56" s="23">
        <f t="shared" si="7"/>
        <v>0.11666666666666667</v>
      </c>
      <c r="BU56" s="22">
        <f t="shared" si="52"/>
        <v>700000</v>
      </c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+'[5]ABRIL 2017'!$H$1288</f>
        <v>700000</v>
      </c>
      <c r="CP56" s="23">
        <f t="shared" si="53"/>
        <v>0.8833333333333333</v>
      </c>
      <c r="CQ56" s="22">
        <f t="shared" si="54"/>
        <v>5300000</v>
      </c>
      <c r="CR56" s="22">
        <f t="shared" si="58"/>
        <v>0</v>
      </c>
      <c r="CS56" s="22">
        <f t="shared" si="55"/>
        <v>0</v>
      </c>
      <c r="CT56" s="22">
        <f t="shared" si="55"/>
        <v>0</v>
      </c>
      <c r="CU56" s="22">
        <f t="shared" si="55"/>
        <v>0</v>
      </c>
      <c r="CV56" s="22">
        <f t="shared" si="55"/>
        <v>0</v>
      </c>
      <c r="CW56" s="22">
        <f t="shared" si="55"/>
        <v>0</v>
      </c>
      <c r="CX56" s="22">
        <f t="shared" si="55"/>
        <v>0</v>
      </c>
      <c r="CY56" s="22">
        <f t="shared" si="55"/>
        <v>0</v>
      </c>
      <c r="CZ56" s="22">
        <f t="shared" si="55"/>
        <v>0</v>
      </c>
      <c r="DA56" s="22">
        <f t="shared" si="55"/>
        <v>0</v>
      </c>
      <c r="DB56" s="22">
        <f t="shared" si="55"/>
        <v>0</v>
      </c>
      <c r="DC56" s="22">
        <f t="shared" si="55"/>
        <v>0</v>
      </c>
      <c r="DD56" s="22">
        <f t="shared" si="55"/>
        <v>0</v>
      </c>
      <c r="DE56" s="22">
        <f t="shared" si="55"/>
        <v>0</v>
      </c>
      <c r="DF56" s="22">
        <f t="shared" si="55"/>
        <v>0</v>
      </c>
      <c r="DG56" s="22">
        <f t="shared" si="55"/>
        <v>0</v>
      </c>
      <c r="DH56" s="22">
        <f t="shared" si="55"/>
        <v>0</v>
      </c>
      <c r="DI56" s="22">
        <f t="shared" si="56"/>
        <v>0</v>
      </c>
      <c r="DJ56" s="22">
        <f t="shared" si="56"/>
        <v>0</v>
      </c>
      <c r="DK56" s="22">
        <f t="shared" si="56"/>
        <v>5300000</v>
      </c>
      <c r="DM56" s="26">
        <f t="shared" si="27"/>
        <v>6000000</v>
      </c>
      <c r="DN56" s="26">
        <f t="shared" si="28"/>
        <v>6000000</v>
      </c>
      <c r="DO56" s="26">
        <f t="shared" si="29"/>
        <v>6000000</v>
      </c>
    </row>
    <row r="57" spans="1:119" ht="34.5" customHeight="1" x14ac:dyDescent="0.25">
      <c r="A57" s="174"/>
      <c r="B57" s="61" t="s">
        <v>190</v>
      </c>
      <c r="C57" s="30" t="s">
        <v>191</v>
      </c>
      <c r="D57" s="19" t="s">
        <v>192</v>
      </c>
      <c r="E57" s="20">
        <v>520</v>
      </c>
      <c r="F57" s="21" t="s">
        <v>193</v>
      </c>
      <c r="G57" s="22">
        <f t="shared" si="48"/>
        <v>60000000</v>
      </c>
      <c r="H57" s="22"/>
      <c r="I57" s="22">
        <v>20000000</v>
      </c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>
        <f>10000000+30000000</f>
        <v>40000000</v>
      </c>
      <c r="W57" s="22"/>
      <c r="X57" s="22"/>
      <c r="Y57" s="22"/>
      <c r="Z57" s="22"/>
      <c r="AA57" s="22">
        <f>4826876-4826876</f>
        <v>0</v>
      </c>
      <c r="AB57" s="23">
        <f t="shared" si="1"/>
        <v>0.49917755000000003</v>
      </c>
      <c r="AC57" s="22">
        <f t="shared" si="59"/>
        <v>29950653</v>
      </c>
      <c r="AD57" s="22"/>
      <c r="AE57" s="22">
        <f>+'[5]ABRIL 2017'!$K$1297</f>
        <v>20000000</v>
      </c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>
        <f>+'[5]ABRIL 2017'!$X$1297</f>
        <v>9950653</v>
      </c>
      <c r="AS57" s="22"/>
      <c r="AT57" s="22"/>
      <c r="AU57" s="22"/>
      <c r="AV57" s="22"/>
      <c r="AW57" s="22"/>
      <c r="AX57" s="23">
        <f t="shared" si="3"/>
        <v>0.50082245000000003</v>
      </c>
      <c r="AY57" s="22">
        <f t="shared" si="49"/>
        <v>30049347</v>
      </c>
      <c r="AZ57" s="22">
        <f t="shared" si="57"/>
        <v>0</v>
      </c>
      <c r="BA57" s="22">
        <f t="shared" si="50"/>
        <v>0</v>
      </c>
      <c r="BB57" s="22">
        <f t="shared" si="50"/>
        <v>0</v>
      </c>
      <c r="BC57" s="22">
        <f t="shared" si="50"/>
        <v>0</v>
      </c>
      <c r="BD57" s="22">
        <f t="shared" si="50"/>
        <v>0</v>
      </c>
      <c r="BE57" s="22">
        <f t="shared" si="50"/>
        <v>0</v>
      </c>
      <c r="BF57" s="22">
        <f t="shared" si="50"/>
        <v>0</v>
      </c>
      <c r="BG57" s="22">
        <f t="shared" si="50"/>
        <v>0</v>
      </c>
      <c r="BH57" s="22">
        <f t="shared" si="50"/>
        <v>0</v>
      </c>
      <c r="BI57" s="22">
        <f t="shared" si="50"/>
        <v>0</v>
      </c>
      <c r="BJ57" s="22">
        <f t="shared" si="50"/>
        <v>0</v>
      </c>
      <c r="BK57" s="22">
        <f t="shared" si="50"/>
        <v>0</v>
      </c>
      <c r="BL57" s="22">
        <f t="shared" si="50"/>
        <v>0</v>
      </c>
      <c r="BM57" s="22">
        <f t="shared" si="50"/>
        <v>0</v>
      </c>
      <c r="BN57" s="22">
        <f t="shared" si="50"/>
        <v>30049347</v>
      </c>
      <c r="BO57" s="22">
        <f t="shared" si="50"/>
        <v>0</v>
      </c>
      <c r="BP57" s="22">
        <f t="shared" si="50"/>
        <v>0</v>
      </c>
      <c r="BQ57" s="22">
        <f t="shared" si="51"/>
        <v>0</v>
      </c>
      <c r="BR57" s="22">
        <f t="shared" si="51"/>
        <v>0</v>
      </c>
      <c r="BS57" s="22">
        <f t="shared" si="51"/>
        <v>0</v>
      </c>
      <c r="BT57" s="23">
        <f t="shared" si="7"/>
        <v>0.49917751666666665</v>
      </c>
      <c r="BU57" s="22">
        <f t="shared" si="52"/>
        <v>29950651</v>
      </c>
      <c r="BV57" s="22"/>
      <c r="BW57" s="22">
        <f>+'[3]MAYO 2017'!$H$1506+'[3]MAYO 2017'!$H$1509+'[3]MAYO 2017'!$H$1523</f>
        <v>20000000</v>
      </c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>
        <f>+'[3]MAYO 2017'!$H$1503-BW57</f>
        <v>9950651</v>
      </c>
      <c r="CK57" s="22"/>
      <c r="CL57" s="22"/>
      <c r="CM57" s="22"/>
      <c r="CN57" s="22"/>
      <c r="CO57" s="22"/>
      <c r="CP57" s="23">
        <f t="shared" si="53"/>
        <v>0.50082248333333335</v>
      </c>
      <c r="CQ57" s="22">
        <f t="shared" si="54"/>
        <v>30049349</v>
      </c>
      <c r="CR57" s="22">
        <f t="shared" si="58"/>
        <v>0</v>
      </c>
      <c r="CS57" s="22">
        <f t="shared" si="55"/>
        <v>0</v>
      </c>
      <c r="CT57" s="22">
        <f t="shared" si="55"/>
        <v>0</v>
      </c>
      <c r="CU57" s="22">
        <f t="shared" si="55"/>
        <v>0</v>
      </c>
      <c r="CV57" s="22">
        <f t="shared" si="55"/>
        <v>0</v>
      </c>
      <c r="CW57" s="22">
        <f t="shared" si="55"/>
        <v>0</v>
      </c>
      <c r="CX57" s="22">
        <f t="shared" si="55"/>
        <v>0</v>
      </c>
      <c r="CY57" s="22">
        <f t="shared" si="55"/>
        <v>0</v>
      </c>
      <c r="CZ57" s="22">
        <f t="shared" si="55"/>
        <v>0</v>
      </c>
      <c r="DA57" s="22">
        <f t="shared" si="55"/>
        <v>0</v>
      </c>
      <c r="DB57" s="22">
        <f t="shared" si="55"/>
        <v>0</v>
      </c>
      <c r="DC57" s="22">
        <f t="shared" si="55"/>
        <v>0</v>
      </c>
      <c r="DD57" s="22">
        <f t="shared" si="55"/>
        <v>0</v>
      </c>
      <c r="DE57" s="22">
        <f t="shared" si="55"/>
        <v>0</v>
      </c>
      <c r="DF57" s="22">
        <f t="shared" si="55"/>
        <v>30049349</v>
      </c>
      <c r="DG57" s="22">
        <f t="shared" si="55"/>
        <v>0</v>
      </c>
      <c r="DH57" s="22">
        <f t="shared" si="55"/>
        <v>0</v>
      </c>
      <c r="DI57" s="22">
        <f t="shared" si="56"/>
        <v>0</v>
      </c>
      <c r="DJ57" s="22">
        <f t="shared" si="56"/>
        <v>0</v>
      </c>
      <c r="DK57" s="22">
        <f t="shared" si="56"/>
        <v>0</v>
      </c>
      <c r="DM57" s="26">
        <f t="shared" si="27"/>
        <v>60000000</v>
      </c>
      <c r="DN57" s="26">
        <f t="shared" si="28"/>
        <v>60000000</v>
      </c>
      <c r="DO57" s="26">
        <f t="shared" si="29"/>
        <v>60000000</v>
      </c>
    </row>
    <row r="58" spans="1:119" ht="36.75" customHeight="1" x14ac:dyDescent="0.25">
      <c r="A58" s="174"/>
      <c r="B58" s="151" t="s">
        <v>194</v>
      </c>
      <c r="C58" s="30" t="s">
        <v>195</v>
      </c>
      <c r="D58" s="19" t="s">
        <v>196</v>
      </c>
      <c r="E58" s="20">
        <v>520</v>
      </c>
      <c r="F58" s="21" t="s">
        <v>102</v>
      </c>
      <c r="G58" s="22">
        <f t="shared" si="48"/>
        <v>20000000</v>
      </c>
      <c r="H58" s="33"/>
      <c r="I58" s="33"/>
      <c r="J58" s="33"/>
      <c r="K58" s="33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>
        <f>130000000-110000000</f>
        <v>20000000</v>
      </c>
      <c r="W58" s="22"/>
      <c r="X58" s="22"/>
      <c r="Y58" s="22"/>
      <c r="Z58" s="22"/>
      <c r="AA58" s="22"/>
      <c r="AB58" s="23">
        <f t="shared" si="1"/>
        <v>1</v>
      </c>
      <c r="AC58" s="22">
        <f t="shared" si="59"/>
        <v>20000000</v>
      </c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>
        <f>+'[2]FEBRERO 2017'!$X$1124</f>
        <v>20000000</v>
      </c>
      <c r="AS58" s="22"/>
      <c r="AT58" s="22"/>
      <c r="AU58" s="22"/>
      <c r="AV58" s="22"/>
      <c r="AW58" s="22"/>
      <c r="AX58" s="23">
        <f t="shared" si="3"/>
        <v>0</v>
      </c>
      <c r="AY58" s="22">
        <f t="shared" si="49"/>
        <v>0</v>
      </c>
      <c r="AZ58" s="22">
        <f t="shared" si="57"/>
        <v>0</v>
      </c>
      <c r="BA58" s="22">
        <f t="shared" si="50"/>
        <v>0</v>
      </c>
      <c r="BB58" s="22">
        <f t="shared" si="50"/>
        <v>0</v>
      </c>
      <c r="BC58" s="22">
        <f t="shared" si="50"/>
        <v>0</v>
      </c>
      <c r="BD58" s="22">
        <f t="shared" si="50"/>
        <v>0</v>
      </c>
      <c r="BE58" s="22">
        <f t="shared" si="50"/>
        <v>0</v>
      </c>
      <c r="BF58" s="22">
        <f t="shared" si="50"/>
        <v>0</v>
      </c>
      <c r="BG58" s="22">
        <f t="shared" si="50"/>
        <v>0</v>
      </c>
      <c r="BH58" s="22">
        <f t="shared" si="50"/>
        <v>0</v>
      </c>
      <c r="BI58" s="22">
        <f t="shared" si="50"/>
        <v>0</v>
      </c>
      <c r="BJ58" s="22">
        <f t="shared" si="50"/>
        <v>0</v>
      </c>
      <c r="BK58" s="22">
        <f t="shared" si="50"/>
        <v>0</v>
      </c>
      <c r="BL58" s="22">
        <f t="shared" si="50"/>
        <v>0</v>
      </c>
      <c r="BM58" s="22">
        <f t="shared" si="50"/>
        <v>0</v>
      </c>
      <c r="BN58" s="22">
        <f t="shared" si="50"/>
        <v>0</v>
      </c>
      <c r="BO58" s="22">
        <f t="shared" si="50"/>
        <v>0</v>
      </c>
      <c r="BP58" s="22">
        <f t="shared" si="50"/>
        <v>0</v>
      </c>
      <c r="BQ58" s="22">
        <f t="shared" si="51"/>
        <v>0</v>
      </c>
      <c r="BR58" s="22">
        <f t="shared" si="51"/>
        <v>0</v>
      </c>
      <c r="BS58" s="22">
        <f t="shared" si="51"/>
        <v>0</v>
      </c>
      <c r="BT58" s="23">
        <f t="shared" si="7"/>
        <v>0.54872180000000004</v>
      </c>
      <c r="BU58" s="22">
        <f t="shared" si="52"/>
        <v>10974436</v>
      </c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>
        <f>+'[5]ABRIL 2017'!$H$1320</f>
        <v>10974436</v>
      </c>
      <c r="CK58" s="22"/>
      <c r="CL58" s="22"/>
      <c r="CM58" s="22"/>
      <c r="CN58" s="22"/>
      <c r="CO58" s="22"/>
      <c r="CP58" s="23">
        <f t="shared" si="53"/>
        <v>0.45127819999999996</v>
      </c>
      <c r="CQ58" s="22">
        <f t="shared" si="54"/>
        <v>9025564</v>
      </c>
      <c r="CR58" s="22">
        <f t="shared" si="58"/>
        <v>0</v>
      </c>
      <c r="CS58" s="22">
        <f t="shared" si="55"/>
        <v>0</v>
      </c>
      <c r="CT58" s="22">
        <f t="shared" si="55"/>
        <v>0</v>
      </c>
      <c r="CU58" s="22">
        <f t="shared" si="55"/>
        <v>0</v>
      </c>
      <c r="CV58" s="22">
        <f t="shared" si="55"/>
        <v>0</v>
      </c>
      <c r="CW58" s="22">
        <f t="shared" si="55"/>
        <v>0</v>
      </c>
      <c r="CX58" s="22">
        <f t="shared" si="55"/>
        <v>0</v>
      </c>
      <c r="CY58" s="22">
        <f t="shared" si="55"/>
        <v>0</v>
      </c>
      <c r="CZ58" s="22">
        <f t="shared" si="55"/>
        <v>0</v>
      </c>
      <c r="DA58" s="22">
        <f t="shared" si="55"/>
        <v>0</v>
      </c>
      <c r="DB58" s="22">
        <f t="shared" si="55"/>
        <v>0</v>
      </c>
      <c r="DC58" s="22">
        <f t="shared" si="55"/>
        <v>0</v>
      </c>
      <c r="DD58" s="22">
        <f t="shared" si="55"/>
        <v>0</v>
      </c>
      <c r="DE58" s="22">
        <f t="shared" si="55"/>
        <v>0</v>
      </c>
      <c r="DF58" s="22">
        <f t="shared" si="55"/>
        <v>9025564</v>
      </c>
      <c r="DG58" s="22">
        <f t="shared" si="55"/>
        <v>0</v>
      </c>
      <c r="DH58" s="22">
        <f t="shared" si="55"/>
        <v>0</v>
      </c>
      <c r="DI58" s="22">
        <f t="shared" si="56"/>
        <v>0</v>
      </c>
      <c r="DJ58" s="22">
        <f t="shared" si="56"/>
        <v>0</v>
      </c>
      <c r="DK58" s="22">
        <f t="shared" si="56"/>
        <v>0</v>
      </c>
      <c r="DM58" s="26">
        <f t="shared" si="27"/>
        <v>20000000</v>
      </c>
      <c r="DN58" s="26">
        <f t="shared" si="28"/>
        <v>20000000</v>
      </c>
      <c r="DO58" s="26">
        <f t="shared" si="29"/>
        <v>20000000</v>
      </c>
    </row>
    <row r="59" spans="1:119" ht="33.75" customHeight="1" x14ac:dyDescent="0.25">
      <c r="A59" s="174"/>
      <c r="B59" s="152"/>
      <c r="C59" s="30" t="s">
        <v>197</v>
      </c>
      <c r="D59" s="19" t="s">
        <v>198</v>
      </c>
      <c r="E59" s="20">
        <v>520</v>
      </c>
      <c r="F59" s="21" t="s">
        <v>107</v>
      </c>
      <c r="G59" s="22">
        <f t="shared" si="48"/>
        <v>1030432040</v>
      </c>
      <c r="H59" s="48"/>
      <c r="I59" s="33"/>
      <c r="J59" s="33"/>
      <c r="K59" s="33"/>
      <c r="L59" s="22"/>
      <c r="M59" s="22"/>
      <c r="N59" s="22"/>
      <c r="O59" s="22"/>
      <c r="P59" s="22"/>
      <c r="Q59" s="22"/>
      <c r="R59" s="22"/>
      <c r="S59" s="22">
        <f>1000000000+18432040</f>
        <v>1018432040</v>
      </c>
      <c r="T59" s="22"/>
      <c r="U59" s="22"/>
      <c r="V59" s="22"/>
      <c r="W59" s="22"/>
      <c r="X59" s="22"/>
      <c r="Y59" s="22"/>
      <c r="Z59" s="22"/>
      <c r="AA59" s="22">
        <f>12000000</f>
        <v>12000000</v>
      </c>
      <c r="AB59" s="23">
        <f t="shared" si="1"/>
        <v>0.75768793058880424</v>
      </c>
      <c r="AC59" s="22">
        <f t="shared" si="59"/>
        <v>780745920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>
        <f>+'[3]MAYO 2017'!$U$1546</f>
        <v>780745920</v>
      </c>
      <c r="AP59" s="22"/>
      <c r="AQ59" s="22"/>
      <c r="AR59" s="22"/>
      <c r="AS59" s="22"/>
      <c r="AT59" s="22"/>
      <c r="AU59" s="22"/>
      <c r="AV59" s="22"/>
      <c r="AW59" s="22"/>
      <c r="AX59" s="23">
        <f t="shared" si="3"/>
        <v>0.24231206941119576</v>
      </c>
      <c r="AY59" s="22">
        <f t="shared" si="49"/>
        <v>249686120</v>
      </c>
      <c r="AZ59" s="22">
        <f t="shared" si="57"/>
        <v>0</v>
      </c>
      <c r="BA59" s="22">
        <f t="shared" si="50"/>
        <v>0</v>
      </c>
      <c r="BB59" s="22">
        <f t="shared" si="50"/>
        <v>0</v>
      </c>
      <c r="BC59" s="22">
        <f t="shared" si="50"/>
        <v>0</v>
      </c>
      <c r="BD59" s="22">
        <f t="shared" si="50"/>
        <v>0</v>
      </c>
      <c r="BE59" s="22">
        <f t="shared" si="50"/>
        <v>0</v>
      </c>
      <c r="BF59" s="22">
        <f t="shared" si="50"/>
        <v>0</v>
      </c>
      <c r="BG59" s="22">
        <f t="shared" si="50"/>
        <v>0</v>
      </c>
      <c r="BH59" s="22">
        <f t="shared" si="50"/>
        <v>0</v>
      </c>
      <c r="BI59" s="22">
        <f t="shared" si="50"/>
        <v>0</v>
      </c>
      <c r="BJ59" s="22">
        <f t="shared" si="50"/>
        <v>0</v>
      </c>
      <c r="BK59" s="22">
        <f t="shared" si="50"/>
        <v>237686120</v>
      </c>
      <c r="BL59" s="22">
        <f t="shared" si="50"/>
        <v>0</v>
      </c>
      <c r="BM59" s="22">
        <f t="shared" si="50"/>
        <v>0</v>
      </c>
      <c r="BN59" s="22">
        <f t="shared" si="50"/>
        <v>0</v>
      </c>
      <c r="BO59" s="22">
        <f t="shared" si="50"/>
        <v>0</v>
      </c>
      <c r="BP59" s="22">
        <f t="shared" si="50"/>
        <v>0</v>
      </c>
      <c r="BQ59" s="22">
        <f t="shared" si="51"/>
        <v>0</v>
      </c>
      <c r="BR59" s="22">
        <f t="shared" si="51"/>
        <v>0</v>
      </c>
      <c r="BS59" s="22">
        <f t="shared" si="51"/>
        <v>12000000</v>
      </c>
      <c r="BT59" s="23">
        <f t="shared" si="7"/>
        <v>2.4949922946883524E-3</v>
      </c>
      <c r="BU59" s="22">
        <f t="shared" si="52"/>
        <v>2570920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>
        <f>+'[3]MAYO 2017'!$H$1544</f>
        <v>2570920</v>
      </c>
      <c r="CH59" s="22"/>
      <c r="CI59" s="22"/>
      <c r="CJ59" s="22"/>
      <c r="CK59" s="22"/>
      <c r="CL59" s="22"/>
      <c r="CM59" s="22"/>
      <c r="CN59" s="22"/>
      <c r="CO59" s="22"/>
      <c r="CP59" s="23">
        <f t="shared" si="53"/>
        <v>0.9975050077053117</v>
      </c>
      <c r="CQ59" s="22">
        <f t="shared" si="54"/>
        <v>1027861120</v>
      </c>
      <c r="CR59" s="22">
        <f t="shared" si="58"/>
        <v>0</v>
      </c>
      <c r="CS59" s="22">
        <f t="shared" si="55"/>
        <v>0</v>
      </c>
      <c r="CT59" s="22">
        <f t="shared" si="55"/>
        <v>0</v>
      </c>
      <c r="CU59" s="22">
        <f t="shared" si="55"/>
        <v>0</v>
      </c>
      <c r="CV59" s="22">
        <f t="shared" si="55"/>
        <v>0</v>
      </c>
      <c r="CW59" s="22">
        <f t="shared" si="55"/>
        <v>0</v>
      </c>
      <c r="CX59" s="22">
        <f t="shared" si="55"/>
        <v>0</v>
      </c>
      <c r="CY59" s="22">
        <f t="shared" si="55"/>
        <v>0</v>
      </c>
      <c r="CZ59" s="22">
        <f t="shared" si="55"/>
        <v>0</v>
      </c>
      <c r="DA59" s="22">
        <f t="shared" si="55"/>
        <v>0</v>
      </c>
      <c r="DB59" s="22">
        <f t="shared" si="55"/>
        <v>0</v>
      </c>
      <c r="DC59" s="22">
        <f t="shared" si="55"/>
        <v>1015861120</v>
      </c>
      <c r="DD59" s="22">
        <f t="shared" si="55"/>
        <v>0</v>
      </c>
      <c r="DE59" s="22">
        <f t="shared" si="55"/>
        <v>0</v>
      </c>
      <c r="DF59" s="22">
        <f t="shared" si="55"/>
        <v>0</v>
      </c>
      <c r="DG59" s="22">
        <f t="shared" si="55"/>
        <v>0</v>
      </c>
      <c r="DH59" s="22">
        <f t="shared" si="55"/>
        <v>0</v>
      </c>
      <c r="DI59" s="22">
        <f t="shared" si="56"/>
        <v>0</v>
      </c>
      <c r="DJ59" s="22">
        <f t="shared" si="56"/>
        <v>0</v>
      </c>
      <c r="DK59" s="22">
        <f t="shared" si="56"/>
        <v>12000000</v>
      </c>
      <c r="DM59" s="26">
        <f t="shared" si="27"/>
        <v>1030432040</v>
      </c>
      <c r="DN59" s="26">
        <f t="shared" si="28"/>
        <v>1030432040</v>
      </c>
      <c r="DO59" s="26">
        <f t="shared" si="29"/>
        <v>1030432040</v>
      </c>
    </row>
    <row r="60" spans="1:119" ht="53.25" customHeight="1" x14ac:dyDescent="0.25">
      <c r="A60" s="174"/>
      <c r="B60" s="152"/>
      <c r="C60" s="30" t="s">
        <v>199</v>
      </c>
      <c r="D60" s="19" t="s">
        <v>200</v>
      </c>
      <c r="E60" s="20">
        <v>520</v>
      </c>
      <c r="F60" s="21" t="s">
        <v>201</v>
      </c>
      <c r="G60" s="22">
        <f t="shared" si="48"/>
        <v>205000000</v>
      </c>
      <c r="H60" s="33"/>
      <c r="I60" s="33"/>
      <c r="J60" s="33"/>
      <c r="K60" s="33"/>
      <c r="L60" s="33"/>
      <c r="M60" s="22"/>
      <c r="N60" s="22"/>
      <c r="O60" s="22"/>
      <c r="P60" s="22"/>
      <c r="Q60" s="22"/>
      <c r="R60" s="22"/>
      <c r="S60" s="22"/>
      <c r="T60" s="22"/>
      <c r="U60" s="22"/>
      <c r="V60" s="22">
        <f>50000000+110000000</f>
        <v>160000000</v>
      </c>
      <c r="W60" s="22"/>
      <c r="X60" s="22"/>
      <c r="Y60" s="22"/>
      <c r="Z60" s="22"/>
      <c r="AA60" s="22">
        <f>44000000+1000000</f>
        <v>45000000</v>
      </c>
      <c r="AB60" s="23">
        <f t="shared" si="1"/>
        <v>0.89498221463414629</v>
      </c>
      <c r="AC60" s="22">
        <f t="shared" si="59"/>
        <v>183471354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>
        <f>+'[5]ABRIL 2017'!$X$1339</f>
        <v>158614000</v>
      </c>
      <c r="AS60" s="22"/>
      <c r="AT60" s="22"/>
      <c r="AU60" s="22"/>
      <c r="AV60" s="22"/>
      <c r="AW60" s="22">
        <f>+'[3]MAYO 2017'!$AC$1555</f>
        <v>24857354</v>
      </c>
      <c r="AX60" s="23">
        <f t="shared" si="3"/>
        <v>0.10501778536585371</v>
      </c>
      <c r="AY60" s="22">
        <f t="shared" si="49"/>
        <v>21528646</v>
      </c>
      <c r="AZ60" s="22">
        <f t="shared" si="57"/>
        <v>0</v>
      </c>
      <c r="BA60" s="22">
        <f t="shared" si="50"/>
        <v>0</v>
      </c>
      <c r="BB60" s="22">
        <f t="shared" si="50"/>
        <v>0</v>
      </c>
      <c r="BC60" s="22">
        <f t="shared" si="50"/>
        <v>0</v>
      </c>
      <c r="BD60" s="22">
        <f t="shared" si="50"/>
        <v>0</v>
      </c>
      <c r="BE60" s="22">
        <f t="shared" si="50"/>
        <v>0</v>
      </c>
      <c r="BF60" s="22">
        <f t="shared" si="50"/>
        <v>0</v>
      </c>
      <c r="BG60" s="22">
        <f t="shared" si="50"/>
        <v>0</v>
      </c>
      <c r="BH60" s="22">
        <f t="shared" si="50"/>
        <v>0</v>
      </c>
      <c r="BI60" s="22">
        <f t="shared" si="50"/>
        <v>0</v>
      </c>
      <c r="BJ60" s="22">
        <f t="shared" si="50"/>
        <v>0</v>
      </c>
      <c r="BK60" s="22">
        <f t="shared" si="50"/>
        <v>0</v>
      </c>
      <c r="BL60" s="22">
        <f t="shared" si="50"/>
        <v>0</v>
      </c>
      <c r="BM60" s="22">
        <f t="shared" si="50"/>
        <v>0</v>
      </c>
      <c r="BN60" s="22">
        <f t="shared" si="50"/>
        <v>1386000</v>
      </c>
      <c r="BO60" s="22">
        <f t="shared" si="50"/>
        <v>0</v>
      </c>
      <c r="BP60" s="22">
        <f t="shared" si="50"/>
        <v>0</v>
      </c>
      <c r="BQ60" s="22">
        <f t="shared" si="51"/>
        <v>0</v>
      </c>
      <c r="BR60" s="22">
        <f t="shared" si="51"/>
        <v>0</v>
      </c>
      <c r="BS60" s="22">
        <f t="shared" si="51"/>
        <v>20142646</v>
      </c>
      <c r="BT60" s="23">
        <f t="shared" si="7"/>
        <v>0.25421550243902441</v>
      </c>
      <c r="BU60" s="22">
        <f t="shared" si="52"/>
        <v>52114178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>
        <f>+'[3]MAYO 2017'!$H$1553-CO60</f>
        <v>40973864</v>
      </c>
      <c r="CK60" s="22"/>
      <c r="CL60" s="22"/>
      <c r="CM60" s="22"/>
      <c r="CN60" s="22"/>
      <c r="CO60" s="22">
        <f>+'[3]MAYO 2017'!$H$1558+'[3]MAYO 2017'!$H$1559+'[3]MAYO 2017'!$H$1560+'[3]MAYO 2017'!$H$1582+'[3]MAYO 2017'!$H$1583+'[3]MAYO 2017'!$H$1600+'[3]MAYO 2017'!$H$1656+'[3]MAYO 2017'!$H$1657+'[3]MAYO 2017'!$H$1659+'[3]MAYO 2017'!$H$1660+'[3]MAYO 2017'!$H$1662</f>
        <v>11140314</v>
      </c>
      <c r="CP60" s="23">
        <f t="shared" si="53"/>
        <v>0.74578449756097553</v>
      </c>
      <c r="CQ60" s="22">
        <f t="shared" si="54"/>
        <v>152885822</v>
      </c>
      <c r="CR60" s="22">
        <f t="shared" si="58"/>
        <v>0</v>
      </c>
      <c r="CS60" s="22">
        <f t="shared" si="55"/>
        <v>0</v>
      </c>
      <c r="CT60" s="22">
        <f t="shared" si="55"/>
        <v>0</v>
      </c>
      <c r="CU60" s="22">
        <f t="shared" si="55"/>
        <v>0</v>
      </c>
      <c r="CV60" s="22">
        <f t="shared" si="55"/>
        <v>0</v>
      </c>
      <c r="CW60" s="22">
        <f t="shared" si="55"/>
        <v>0</v>
      </c>
      <c r="CX60" s="22">
        <f t="shared" si="55"/>
        <v>0</v>
      </c>
      <c r="CY60" s="22">
        <f t="shared" si="55"/>
        <v>0</v>
      </c>
      <c r="CZ60" s="22">
        <f t="shared" si="55"/>
        <v>0</v>
      </c>
      <c r="DA60" s="22">
        <f t="shared" si="55"/>
        <v>0</v>
      </c>
      <c r="DB60" s="22">
        <f t="shared" si="55"/>
        <v>0</v>
      </c>
      <c r="DC60" s="22">
        <f t="shared" si="55"/>
        <v>0</v>
      </c>
      <c r="DD60" s="22">
        <f t="shared" si="55"/>
        <v>0</v>
      </c>
      <c r="DE60" s="22">
        <f t="shared" si="55"/>
        <v>0</v>
      </c>
      <c r="DF60" s="22">
        <f t="shared" si="55"/>
        <v>119026136</v>
      </c>
      <c r="DG60" s="22">
        <f t="shared" si="55"/>
        <v>0</v>
      </c>
      <c r="DH60" s="22">
        <f t="shared" si="55"/>
        <v>0</v>
      </c>
      <c r="DI60" s="22">
        <f t="shared" si="56"/>
        <v>0</v>
      </c>
      <c r="DJ60" s="22">
        <f t="shared" si="56"/>
        <v>0</v>
      </c>
      <c r="DK60" s="22">
        <f t="shared" si="56"/>
        <v>33859686</v>
      </c>
      <c r="DM60" s="26">
        <f t="shared" si="27"/>
        <v>205000000</v>
      </c>
      <c r="DN60" s="26">
        <f t="shared" si="28"/>
        <v>205000000</v>
      </c>
      <c r="DO60" s="26">
        <f t="shared" si="29"/>
        <v>205000000</v>
      </c>
    </row>
    <row r="61" spans="1:119" ht="34.5" customHeight="1" x14ac:dyDescent="0.25">
      <c r="A61" s="174"/>
      <c r="B61" s="152"/>
      <c r="C61" s="30" t="s">
        <v>202</v>
      </c>
      <c r="D61" s="19" t="s">
        <v>203</v>
      </c>
      <c r="E61" s="20">
        <v>520</v>
      </c>
      <c r="F61" s="21" t="s">
        <v>193</v>
      </c>
      <c r="G61" s="22">
        <f t="shared" si="48"/>
        <v>14500000</v>
      </c>
      <c r="H61" s="33"/>
      <c r="I61" s="33"/>
      <c r="J61" s="33"/>
      <c r="K61" s="33"/>
      <c r="L61" s="33"/>
      <c r="M61" s="22"/>
      <c r="N61" s="22"/>
      <c r="O61" s="22"/>
      <c r="P61" s="22"/>
      <c r="Q61" s="22"/>
      <c r="R61" s="22"/>
      <c r="S61" s="22"/>
      <c r="T61" s="22"/>
      <c r="U61" s="22"/>
      <c r="V61" s="22">
        <v>10000000</v>
      </c>
      <c r="W61" s="22"/>
      <c r="X61" s="22"/>
      <c r="Y61" s="22"/>
      <c r="Z61" s="22"/>
      <c r="AA61" s="22">
        <f>4500000</f>
        <v>4500000</v>
      </c>
      <c r="AB61" s="23">
        <f t="shared" si="1"/>
        <v>0.55172413793103448</v>
      </c>
      <c r="AC61" s="22">
        <f t="shared" si="59"/>
        <v>8000000</v>
      </c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>
        <f>+'[4]FEBRERO 2017'!$X$960</f>
        <v>8000000</v>
      </c>
      <c r="AS61" s="22"/>
      <c r="AT61" s="22"/>
      <c r="AU61" s="22"/>
      <c r="AV61" s="22"/>
      <c r="AW61" s="22"/>
      <c r="AX61" s="23">
        <f t="shared" si="3"/>
        <v>0.44827586206896552</v>
      </c>
      <c r="AY61" s="22">
        <f t="shared" si="49"/>
        <v>6500000</v>
      </c>
      <c r="AZ61" s="22">
        <f t="shared" si="57"/>
        <v>0</v>
      </c>
      <c r="BA61" s="22">
        <f t="shared" si="50"/>
        <v>0</v>
      </c>
      <c r="BB61" s="22">
        <f t="shared" si="50"/>
        <v>0</v>
      </c>
      <c r="BC61" s="22">
        <f t="shared" si="50"/>
        <v>0</v>
      </c>
      <c r="BD61" s="22">
        <f t="shared" si="50"/>
        <v>0</v>
      </c>
      <c r="BE61" s="22">
        <f t="shared" si="50"/>
        <v>0</v>
      </c>
      <c r="BF61" s="22">
        <f t="shared" si="50"/>
        <v>0</v>
      </c>
      <c r="BG61" s="22">
        <f t="shared" si="50"/>
        <v>0</v>
      </c>
      <c r="BH61" s="22">
        <f t="shared" si="50"/>
        <v>0</v>
      </c>
      <c r="BI61" s="22">
        <f t="shared" si="50"/>
        <v>0</v>
      </c>
      <c r="BJ61" s="22">
        <f t="shared" si="50"/>
        <v>0</v>
      </c>
      <c r="BK61" s="22">
        <f t="shared" si="50"/>
        <v>0</v>
      </c>
      <c r="BL61" s="22">
        <f t="shared" si="50"/>
        <v>0</v>
      </c>
      <c r="BM61" s="22">
        <f t="shared" si="50"/>
        <v>0</v>
      </c>
      <c r="BN61" s="22">
        <f t="shared" si="50"/>
        <v>2000000</v>
      </c>
      <c r="BO61" s="22">
        <f t="shared" si="50"/>
        <v>0</v>
      </c>
      <c r="BP61" s="22">
        <f t="shared" si="50"/>
        <v>0</v>
      </c>
      <c r="BQ61" s="22">
        <f t="shared" si="51"/>
        <v>0</v>
      </c>
      <c r="BR61" s="22">
        <f t="shared" si="51"/>
        <v>0</v>
      </c>
      <c r="BS61" s="22">
        <f t="shared" si="51"/>
        <v>4500000</v>
      </c>
      <c r="BT61" s="23">
        <f t="shared" si="7"/>
        <v>0.55172413793103448</v>
      </c>
      <c r="BU61" s="22">
        <f t="shared" si="52"/>
        <v>8000000</v>
      </c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>
        <f>+'[3]MAYO 2017'!$H$1665</f>
        <v>8000000</v>
      </c>
      <c r="CK61" s="22"/>
      <c r="CL61" s="22"/>
      <c r="CM61" s="22"/>
      <c r="CN61" s="22"/>
      <c r="CO61" s="22"/>
      <c r="CP61" s="23">
        <f t="shared" si="53"/>
        <v>0.44827586206896552</v>
      </c>
      <c r="CQ61" s="22">
        <f t="shared" si="54"/>
        <v>6500000</v>
      </c>
      <c r="CR61" s="22">
        <f t="shared" si="58"/>
        <v>0</v>
      </c>
      <c r="CS61" s="22">
        <f t="shared" si="55"/>
        <v>0</v>
      </c>
      <c r="CT61" s="22">
        <f t="shared" si="55"/>
        <v>0</v>
      </c>
      <c r="CU61" s="22">
        <f t="shared" si="55"/>
        <v>0</v>
      </c>
      <c r="CV61" s="22">
        <f t="shared" si="55"/>
        <v>0</v>
      </c>
      <c r="CW61" s="22">
        <f t="shared" si="55"/>
        <v>0</v>
      </c>
      <c r="CX61" s="22">
        <f t="shared" si="55"/>
        <v>0</v>
      </c>
      <c r="CY61" s="22">
        <f t="shared" si="55"/>
        <v>0</v>
      </c>
      <c r="CZ61" s="22">
        <f t="shared" si="55"/>
        <v>0</v>
      </c>
      <c r="DA61" s="22">
        <f t="shared" si="55"/>
        <v>0</v>
      </c>
      <c r="DB61" s="22">
        <f t="shared" si="55"/>
        <v>0</v>
      </c>
      <c r="DC61" s="22">
        <f t="shared" si="55"/>
        <v>0</v>
      </c>
      <c r="DD61" s="22">
        <f t="shared" si="55"/>
        <v>0</v>
      </c>
      <c r="DE61" s="22">
        <f t="shared" si="55"/>
        <v>0</v>
      </c>
      <c r="DF61" s="22">
        <f t="shared" si="55"/>
        <v>2000000</v>
      </c>
      <c r="DG61" s="22">
        <f t="shared" si="55"/>
        <v>0</v>
      </c>
      <c r="DH61" s="22">
        <f t="shared" si="55"/>
        <v>0</v>
      </c>
      <c r="DI61" s="22">
        <f t="shared" si="56"/>
        <v>0</v>
      </c>
      <c r="DJ61" s="22">
        <f t="shared" si="56"/>
        <v>0</v>
      </c>
      <c r="DK61" s="22">
        <f t="shared" si="56"/>
        <v>4500000</v>
      </c>
      <c r="DM61" s="26">
        <f t="shared" si="27"/>
        <v>14500000</v>
      </c>
      <c r="DN61" s="26">
        <f t="shared" si="28"/>
        <v>14500000</v>
      </c>
      <c r="DO61" s="26">
        <f t="shared" si="29"/>
        <v>14500000</v>
      </c>
    </row>
    <row r="62" spans="1:119" ht="27" customHeight="1" x14ac:dyDescent="0.25">
      <c r="A62" s="174"/>
      <c r="B62" s="152"/>
      <c r="C62" s="30" t="s">
        <v>204</v>
      </c>
      <c r="D62" s="19" t="s">
        <v>205</v>
      </c>
      <c r="E62" s="20">
        <v>520</v>
      </c>
      <c r="F62" s="21" t="s">
        <v>146</v>
      </c>
      <c r="G62" s="22">
        <f t="shared" si="48"/>
        <v>11500000</v>
      </c>
      <c r="H62" s="33"/>
      <c r="I62" s="22">
        <v>10000000</v>
      </c>
      <c r="J62" s="33"/>
      <c r="K62" s="33"/>
      <c r="L62" s="33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>
        <v>1500000</v>
      </c>
      <c r="AB62" s="23">
        <f t="shared" si="1"/>
        <v>0.86956521739130432</v>
      </c>
      <c r="AC62" s="22">
        <f t="shared" si="59"/>
        <v>10000000</v>
      </c>
      <c r="AD62" s="22"/>
      <c r="AE62" s="22">
        <f>+'[5]ABRIL 2017'!$K$1397</f>
        <v>10000000</v>
      </c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3">
        <f t="shared" si="3"/>
        <v>0.13043478260869568</v>
      </c>
      <c r="AY62" s="22">
        <f t="shared" si="49"/>
        <v>1500000</v>
      </c>
      <c r="AZ62" s="22">
        <f t="shared" si="57"/>
        <v>0</v>
      </c>
      <c r="BA62" s="22">
        <f t="shared" si="50"/>
        <v>0</v>
      </c>
      <c r="BB62" s="22">
        <f t="shared" si="50"/>
        <v>0</v>
      </c>
      <c r="BC62" s="22">
        <f t="shared" si="50"/>
        <v>0</v>
      </c>
      <c r="BD62" s="22">
        <f t="shared" si="50"/>
        <v>0</v>
      </c>
      <c r="BE62" s="22">
        <f t="shared" si="50"/>
        <v>0</v>
      </c>
      <c r="BF62" s="22">
        <f t="shared" si="50"/>
        <v>0</v>
      </c>
      <c r="BG62" s="22">
        <f t="shared" si="50"/>
        <v>0</v>
      </c>
      <c r="BH62" s="22">
        <f t="shared" si="50"/>
        <v>0</v>
      </c>
      <c r="BI62" s="22">
        <f t="shared" si="50"/>
        <v>0</v>
      </c>
      <c r="BJ62" s="22">
        <f t="shared" si="50"/>
        <v>0</v>
      </c>
      <c r="BK62" s="22">
        <f t="shared" si="50"/>
        <v>0</v>
      </c>
      <c r="BL62" s="22">
        <f t="shared" si="50"/>
        <v>0</v>
      </c>
      <c r="BM62" s="22">
        <f t="shared" si="50"/>
        <v>0</v>
      </c>
      <c r="BN62" s="22">
        <f t="shared" si="50"/>
        <v>0</v>
      </c>
      <c r="BO62" s="22">
        <f t="shared" si="50"/>
        <v>0</v>
      </c>
      <c r="BP62" s="22">
        <f t="shared" si="50"/>
        <v>0</v>
      </c>
      <c r="BQ62" s="22">
        <f t="shared" si="51"/>
        <v>0</v>
      </c>
      <c r="BR62" s="22">
        <f t="shared" si="51"/>
        <v>0</v>
      </c>
      <c r="BS62" s="22">
        <f t="shared" si="51"/>
        <v>1500000</v>
      </c>
      <c r="BT62" s="23">
        <f t="shared" si="7"/>
        <v>0</v>
      </c>
      <c r="BU62" s="22">
        <f t="shared" si="52"/>
        <v>0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3">
        <f t="shared" si="53"/>
        <v>1</v>
      </c>
      <c r="CQ62" s="22">
        <f t="shared" si="54"/>
        <v>11500000</v>
      </c>
      <c r="CR62" s="22">
        <f t="shared" si="58"/>
        <v>0</v>
      </c>
      <c r="CS62" s="22">
        <f t="shared" si="55"/>
        <v>10000000</v>
      </c>
      <c r="CT62" s="22">
        <f t="shared" si="55"/>
        <v>0</v>
      </c>
      <c r="CU62" s="22">
        <f t="shared" si="55"/>
        <v>0</v>
      </c>
      <c r="CV62" s="22">
        <f t="shared" si="55"/>
        <v>0</v>
      </c>
      <c r="CW62" s="22">
        <f t="shared" si="55"/>
        <v>0</v>
      </c>
      <c r="CX62" s="22">
        <f t="shared" si="55"/>
        <v>0</v>
      </c>
      <c r="CY62" s="22">
        <f t="shared" si="55"/>
        <v>0</v>
      </c>
      <c r="CZ62" s="22">
        <f t="shared" si="55"/>
        <v>0</v>
      </c>
      <c r="DA62" s="22">
        <f t="shared" si="55"/>
        <v>0</v>
      </c>
      <c r="DB62" s="22">
        <f t="shared" si="55"/>
        <v>0</v>
      </c>
      <c r="DC62" s="22">
        <f t="shared" si="55"/>
        <v>0</v>
      </c>
      <c r="DD62" s="22">
        <f t="shared" si="55"/>
        <v>0</v>
      </c>
      <c r="DE62" s="22">
        <f t="shared" si="55"/>
        <v>0</v>
      </c>
      <c r="DF62" s="22">
        <f t="shared" si="55"/>
        <v>0</v>
      </c>
      <c r="DG62" s="22">
        <f t="shared" si="55"/>
        <v>0</v>
      </c>
      <c r="DH62" s="22">
        <f t="shared" si="55"/>
        <v>0</v>
      </c>
      <c r="DI62" s="22">
        <f t="shared" si="56"/>
        <v>0</v>
      </c>
      <c r="DJ62" s="22">
        <f t="shared" si="56"/>
        <v>0</v>
      </c>
      <c r="DK62" s="22">
        <f t="shared" si="56"/>
        <v>1500000</v>
      </c>
      <c r="DM62" s="26">
        <f t="shared" si="27"/>
        <v>11500000</v>
      </c>
      <c r="DN62" s="26">
        <f t="shared" si="28"/>
        <v>11500000</v>
      </c>
      <c r="DO62" s="26">
        <f t="shared" si="29"/>
        <v>11500000</v>
      </c>
    </row>
    <row r="63" spans="1:119" ht="69" customHeight="1" x14ac:dyDescent="0.25">
      <c r="A63" s="174"/>
      <c r="B63" s="152"/>
      <c r="C63" s="30" t="s">
        <v>206</v>
      </c>
      <c r="D63" s="19" t="s">
        <v>207</v>
      </c>
      <c r="E63" s="20">
        <v>520</v>
      </c>
      <c r="F63" s="21" t="s">
        <v>208</v>
      </c>
      <c r="G63" s="22">
        <f t="shared" si="48"/>
        <v>429635509</v>
      </c>
      <c r="H63" s="33"/>
      <c r="I63" s="33"/>
      <c r="J63" s="33"/>
      <c r="K63" s="33"/>
      <c r="L63" s="33"/>
      <c r="M63" s="22"/>
      <c r="N63" s="22"/>
      <c r="O63" s="22"/>
      <c r="P63" s="22"/>
      <c r="Q63" s="22"/>
      <c r="R63" s="22"/>
      <c r="S63" s="22"/>
      <c r="T63" s="22"/>
      <c r="U63" s="22"/>
      <c r="V63" s="22">
        <v>20084973</v>
      </c>
      <c r="W63" s="22"/>
      <c r="X63" s="22"/>
      <c r="Y63" s="22"/>
      <c r="Z63" s="22"/>
      <c r="AA63" s="22">
        <f>273000000+1000000+30000000+105550536</f>
        <v>409550536</v>
      </c>
      <c r="AB63" s="23">
        <f t="shared" si="1"/>
        <v>0.61920364920302706</v>
      </c>
      <c r="AC63" s="22">
        <f t="shared" si="59"/>
        <v>266031875</v>
      </c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>
        <f>+'[5]ABRIL 2017'!$X$1405</f>
        <v>19235162</v>
      </c>
      <c r="AS63" s="22"/>
      <c r="AT63" s="22"/>
      <c r="AU63" s="22"/>
      <c r="AV63" s="22"/>
      <c r="AW63" s="22">
        <f>+'[5]ABRIL 2017'!$AC$1405</f>
        <v>246796713</v>
      </c>
      <c r="AX63" s="23">
        <f t="shared" si="3"/>
        <v>0.38079635079697294</v>
      </c>
      <c r="AY63" s="22">
        <f t="shared" si="49"/>
        <v>163603634</v>
      </c>
      <c r="AZ63" s="22">
        <f t="shared" si="57"/>
        <v>0</v>
      </c>
      <c r="BA63" s="22">
        <f t="shared" si="50"/>
        <v>0</v>
      </c>
      <c r="BB63" s="22">
        <f t="shared" si="50"/>
        <v>0</v>
      </c>
      <c r="BC63" s="22">
        <f t="shared" si="50"/>
        <v>0</v>
      </c>
      <c r="BD63" s="22">
        <f t="shared" si="50"/>
        <v>0</v>
      </c>
      <c r="BE63" s="22">
        <f t="shared" si="50"/>
        <v>0</v>
      </c>
      <c r="BF63" s="22">
        <f t="shared" si="50"/>
        <v>0</v>
      </c>
      <c r="BG63" s="22">
        <f t="shared" si="50"/>
        <v>0</v>
      </c>
      <c r="BH63" s="22">
        <f t="shared" si="50"/>
        <v>0</v>
      </c>
      <c r="BI63" s="22">
        <f t="shared" si="50"/>
        <v>0</v>
      </c>
      <c r="BJ63" s="22">
        <f t="shared" si="50"/>
        <v>0</v>
      </c>
      <c r="BK63" s="22">
        <f t="shared" si="50"/>
        <v>0</v>
      </c>
      <c r="BL63" s="22">
        <f t="shared" si="50"/>
        <v>0</v>
      </c>
      <c r="BM63" s="22">
        <f t="shared" si="50"/>
        <v>0</v>
      </c>
      <c r="BN63" s="22">
        <f t="shared" si="50"/>
        <v>849811</v>
      </c>
      <c r="BO63" s="22">
        <f t="shared" si="50"/>
        <v>0</v>
      </c>
      <c r="BP63" s="22">
        <f t="shared" si="50"/>
        <v>0</v>
      </c>
      <c r="BQ63" s="22">
        <f t="shared" si="51"/>
        <v>0</v>
      </c>
      <c r="BR63" s="22">
        <f t="shared" si="51"/>
        <v>0</v>
      </c>
      <c r="BS63" s="22">
        <f t="shared" si="51"/>
        <v>162753823</v>
      </c>
      <c r="BT63" s="23">
        <f t="shared" si="7"/>
        <v>0.55184560175634834</v>
      </c>
      <c r="BU63" s="22">
        <f t="shared" si="52"/>
        <v>237092466</v>
      </c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>
        <f>+'[3]MAYO 2017'!$H$1712+'[3]MAYO 2017'!$H$1714+'[3]MAYO 2017'!$H$1721</f>
        <v>19235162</v>
      </c>
      <c r="CK63" s="22"/>
      <c r="CL63" s="22"/>
      <c r="CM63" s="22"/>
      <c r="CN63" s="22"/>
      <c r="CO63" s="22">
        <f>+'[3]MAYO 2017'!$H$1680-CJ63</f>
        <v>217857304</v>
      </c>
      <c r="CP63" s="23">
        <f t="shared" si="53"/>
        <v>0.44815439824365166</v>
      </c>
      <c r="CQ63" s="22">
        <f t="shared" si="54"/>
        <v>192543043</v>
      </c>
      <c r="CR63" s="22">
        <f t="shared" si="58"/>
        <v>0</v>
      </c>
      <c r="CS63" s="22">
        <f t="shared" si="55"/>
        <v>0</v>
      </c>
      <c r="CT63" s="22">
        <f t="shared" si="55"/>
        <v>0</v>
      </c>
      <c r="CU63" s="22">
        <f t="shared" si="55"/>
        <v>0</v>
      </c>
      <c r="CV63" s="22">
        <f t="shared" si="55"/>
        <v>0</v>
      </c>
      <c r="CW63" s="22">
        <f t="shared" si="55"/>
        <v>0</v>
      </c>
      <c r="CX63" s="22">
        <f t="shared" si="55"/>
        <v>0</v>
      </c>
      <c r="CY63" s="22">
        <f t="shared" si="55"/>
        <v>0</v>
      </c>
      <c r="CZ63" s="22">
        <f t="shared" si="55"/>
        <v>0</v>
      </c>
      <c r="DA63" s="22">
        <f t="shared" si="55"/>
        <v>0</v>
      </c>
      <c r="DB63" s="22">
        <f t="shared" si="55"/>
        <v>0</v>
      </c>
      <c r="DC63" s="22">
        <f t="shared" si="55"/>
        <v>0</v>
      </c>
      <c r="DD63" s="22">
        <f t="shared" si="55"/>
        <v>0</v>
      </c>
      <c r="DE63" s="22">
        <f t="shared" si="55"/>
        <v>0</v>
      </c>
      <c r="DF63" s="22">
        <f t="shared" si="55"/>
        <v>849811</v>
      </c>
      <c r="DG63" s="22">
        <f t="shared" si="55"/>
        <v>0</v>
      </c>
      <c r="DH63" s="22">
        <f t="shared" si="55"/>
        <v>0</v>
      </c>
      <c r="DI63" s="22">
        <f t="shared" si="56"/>
        <v>0</v>
      </c>
      <c r="DJ63" s="22">
        <f t="shared" si="56"/>
        <v>0</v>
      </c>
      <c r="DK63" s="22">
        <f t="shared" si="56"/>
        <v>191693232</v>
      </c>
      <c r="DM63" s="26">
        <f t="shared" si="27"/>
        <v>429635509</v>
      </c>
      <c r="DN63" s="26">
        <f t="shared" si="28"/>
        <v>429635509</v>
      </c>
      <c r="DO63" s="26">
        <f t="shared" si="29"/>
        <v>429635509</v>
      </c>
    </row>
    <row r="64" spans="1:119" ht="33" customHeight="1" x14ac:dyDescent="0.25">
      <c r="A64" s="173" t="s">
        <v>179</v>
      </c>
      <c r="B64" s="28" t="s">
        <v>209</v>
      </c>
      <c r="C64" s="30" t="s">
        <v>210</v>
      </c>
      <c r="D64" s="19" t="s">
        <v>211</v>
      </c>
      <c r="E64" s="20">
        <v>520</v>
      </c>
      <c r="F64" s="21" t="s">
        <v>102</v>
      </c>
      <c r="G64" s="22">
        <f t="shared" si="48"/>
        <v>30000000</v>
      </c>
      <c r="H64" s="33"/>
      <c r="I64" s="22">
        <v>30000000</v>
      </c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3">
        <f t="shared" si="1"/>
        <v>2.4754333333333333E-2</v>
      </c>
      <c r="AC64" s="22">
        <f t="shared" si="59"/>
        <v>742630</v>
      </c>
      <c r="AD64" s="22"/>
      <c r="AE64" s="22">
        <f>+'[4]FEBRERO 2017'!$K$1010</f>
        <v>742630</v>
      </c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3">
        <f t="shared" si="3"/>
        <v>0.97524566666666668</v>
      </c>
      <c r="AY64" s="22">
        <f t="shared" si="49"/>
        <v>29257370</v>
      </c>
      <c r="AZ64" s="22">
        <f t="shared" si="57"/>
        <v>0</v>
      </c>
      <c r="BA64" s="22">
        <f t="shared" si="50"/>
        <v>29257370</v>
      </c>
      <c r="BB64" s="22">
        <f t="shared" si="50"/>
        <v>0</v>
      </c>
      <c r="BC64" s="22">
        <f t="shared" si="50"/>
        <v>0</v>
      </c>
      <c r="BD64" s="22">
        <f t="shared" si="50"/>
        <v>0</v>
      </c>
      <c r="BE64" s="22">
        <f t="shared" si="50"/>
        <v>0</v>
      </c>
      <c r="BF64" s="22">
        <f t="shared" si="50"/>
        <v>0</v>
      </c>
      <c r="BG64" s="22">
        <f t="shared" si="50"/>
        <v>0</v>
      </c>
      <c r="BH64" s="22">
        <f t="shared" si="50"/>
        <v>0</v>
      </c>
      <c r="BI64" s="22">
        <f t="shared" si="50"/>
        <v>0</v>
      </c>
      <c r="BJ64" s="22">
        <f t="shared" si="50"/>
        <v>0</v>
      </c>
      <c r="BK64" s="22">
        <f t="shared" si="50"/>
        <v>0</v>
      </c>
      <c r="BL64" s="22">
        <f t="shared" si="50"/>
        <v>0</v>
      </c>
      <c r="BM64" s="22">
        <f t="shared" si="50"/>
        <v>0</v>
      </c>
      <c r="BN64" s="22">
        <f t="shared" si="50"/>
        <v>0</v>
      </c>
      <c r="BO64" s="22">
        <f t="shared" si="50"/>
        <v>0</v>
      </c>
      <c r="BP64" s="22">
        <f t="shared" si="50"/>
        <v>0</v>
      </c>
      <c r="BQ64" s="22">
        <f t="shared" si="51"/>
        <v>0</v>
      </c>
      <c r="BR64" s="22">
        <f t="shared" si="51"/>
        <v>0</v>
      </c>
      <c r="BS64" s="22">
        <f t="shared" si="51"/>
        <v>0</v>
      </c>
      <c r="BT64" s="23">
        <f t="shared" si="7"/>
        <v>2.4754333333333333E-2</v>
      </c>
      <c r="BU64" s="22">
        <f t="shared" si="52"/>
        <v>742630</v>
      </c>
      <c r="BV64" s="22"/>
      <c r="BW64" s="22">
        <f>+'[4]FEBRERO 2017'!$H$1008</f>
        <v>742630</v>
      </c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3">
        <f t="shared" si="53"/>
        <v>0.97524566666666668</v>
      </c>
      <c r="CQ64" s="22">
        <f t="shared" si="54"/>
        <v>29257370</v>
      </c>
      <c r="CR64" s="22">
        <f t="shared" si="58"/>
        <v>0</v>
      </c>
      <c r="CS64" s="22">
        <f t="shared" si="55"/>
        <v>29257370</v>
      </c>
      <c r="CT64" s="22">
        <f t="shared" si="55"/>
        <v>0</v>
      </c>
      <c r="CU64" s="22">
        <f t="shared" si="55"/>
        <v>0</v>
      </c>
      <c r="CV64" s="22">
        <f t="shared" si="55"/>
        <v>0</v>
      </c>
      <c r="CW64" s="22">
        <f t="shared" si="55"/>
        <v>0</v>
      </c>
      <c r="CX64" s="22">
        <f t="shared" si="55"/>
        <v>0</v>
      </c>
      <c r="CY64" s="22">
        <f t="shared" si="55"/>
        <v>0</v>
      </c>
      <c r="CZ64" s="22">
        <f t="shared" si="55"/>
        <v>0</v>
      </c>
      <c r="DA64" s="22">
        <f t="shared" si="55"/>
        <v>0</v>
      </c>
      <c r="DB64" s="22">
        <f t="shared" si="55"/>
        <v>0</v>
      </c>
      <c r="DC64" s="22">
        <f t="shared" si="55"/>
        <v>0</v>
      </c>
      <c r="DD64" s="22">
        <f t="shared" si="55"/>
        <v>0</v>
      </c>
      <c r="DE64" s="22">
        <f t="shared" si="55"/>
        <v>0</v>
      </c>
      <c r="DF64" s="22">
        <f t="shared" si="55"/>
        <v>0</v>
      </c>
      <c r="DG64" s="22">
        <f t="shared" si="55"/>
        <v>0</v>
      </c>
      <c r="DH64" s="22">
        <f t="shared" si="55"/>
        <v>0</v>
      </c>
      <c r="DI64" s="22">
        <f t="shared" si="56"/>
        <v>0</v>
      </c>
      <c r="DJ64" s="22">
        <f t="shared" si="56"/>
        <v>0</v>
      </c>
      <c r="DK64" s="22">
        <f t="shared" si="56"/>
        <v>0</v>
      </c>
      <c r="DM64" s="26">
        <f t="shared" si="27"/>
        <v>30000000</v>
      </c>
      <c r="DN64" s="26">
        <f t="shared" si="28"/>
        <v>30000000</v>
      </c>
      <c r="DO64" s="26">
        <f t="shared" si="29"/>
        <v>30000000</v>
      </c>
    </row>
    <row r="65" spans="1:120" ht="39" customHeight="1" x14ac:dyDescent="0.25">
      <c r="A65" s="174"/>
      <c r="B65" s="175" t="s">
        <v>212</v>
      </c>
      <c r="C65" s="30" t="s">
        <v>213</v>
      </c>
      <c r="D65" s="19" t="s">
        <v>214</v>
      </c>
      <c r="E65" s="20">
        <v>520</v>
      </c>
      <c r="F65" s="21" t="s">
        <v>102</v>
      </c>
      <c r="G65" s="22">
        <f t="shared" si="48"/>
        <v>10000000</v>
      </c>
      <c r="H65" s="33"/>
      <c r="I65" s="22">
        <v>10000000</v>
      </c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48"/>
      <c r="U65" s="22"/>
      <c r="V65" s="22"/>
      <c r="W65" s="22"/>
      <c r="X65" s="22"/>
      <c r="Y65" s="22"/>
      <c r="Z65" s="22"/>
      <c r="AA65" s="22"/>
      <c r="AB65" s="23">
        <f t="shared" si="1"/>
        <v>0.99305460000000001</v>
      </c>
      <c r="AC65" s="22">
        <f t="shared" si="59"/>
        <v>9930546</v>
      </c>
      <c r="AD65" s="22"/>
      <c r="AE65" s="22">
        <f>+'[5]ABRIL 2017'!$K$1459</f>
        <v>9930546</v>
      </c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3">
        <f t="shared" si="3"/>
        <v>6.9453999999999905E-3</v>
      </c>
      <c r="AY65" s="22">
        <f t="shared" si="49"/>
        <v>69454</v>
      </c>
      <c r="AZ65" s="22">
        <f t="shared" si="57"/>
        <v>0</v>
      </c>
      <c r="BA65" s="22">
        <f t="shared" si="50"/>
        <v>69454</v>
      </c>
      <c r="BB65" s="22">
        <f t="shared" si="50"/>
        <v>0</v>
      </c>
      <c r="BC65" s="22">
        <f t="shared" si="50"/>
        <v>0</v>
      </c>
      <c r="BD65" s="22">
        <f t="shared" si="50"/>
        <v>0</v>
      </c>
      <c r="BE65" s="22">
        <f t="shared" si="50"/>
        <v>0</v>
      </c>
      <c r="BF65" s="22">
        <f t="shared" si="50"/>
        <v>0</v>
      </c>
      <c r="BG65" s="22">
        <f t="shared" si="50"/>
        <v>0</v>
      </c>
      <c r="BH65" s="22">
        <f t="shared" si="50"/>
        <v>0</v>
      </c>
      <c r="BI65" s="22">
        <f t="shared" si="50"/>
        <v>0</v>
      </c>
      <c r="BJ65" s="22">
        <f t="shared" si="50"/>
        <v>0</v>
      </c>
      <c r="BK65" s="22">
        <f t="shared" si="50"/>
        <v>0</v>
      </c>
      <c r="BL65" s="22">
        <f t="shared" si="50"/>
        <v>0</v>
      </c>
      <c r="BM65" s="22">
        <f t="shared" si="50"/>
        <v>0</v>
      </c>
      <c r="BN65" s="22">
        <f t="shared" si="50"/>
        <v>0</v>
      </c>
      <c r="BO65" s="22">
        <f t="shared" si="50"/>
        <v>0</v>
      </c>
      <c r="BP65" s="22">
        <f t="shared" si="50"/>
        <v>0</v>
      </c>
      <c r="BQ65" s="22">
        <f t="shared" si="51"/>
        <v>0</v>
      </c>
      <c r="BR65" s="22">
        <f t="shared" si="51"/>
        <v>0</v>
      </c>
      <c r="BS65" s="22">
        <f t="shared" si="51"/>
        <v>0</v>
      </c>
      <c r="BT65" s="23">
        <f t="shared" si="7"/>
        <v>0.99305460000000001</v>
      </c>
      <c r="BU65" s="22">
        <f t="shared" si="52"/>
        <v>9930546</v>
      </c>
      <c r="BV65" s="22"/>
      <c r="BW65" s="22">
        <f>+'[5]ABRIL 2017'!$H$1457</f>
        <v>9930546</v>
      </c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3">
        <f t="shared" si="53"/>
        <v>6.9453999999999905E-3</v>
      </c>
      <c r="CQ65" s="22">
        <f t="shared" si="54"/>
        <v>69454</v>
      </c>
      <c r="CR65" s="22">
        <f t="shared" si="58"/>
        <v>0</v>
      </c>
      <c r="CS65" s="22">
        <f t="shared" si="55"/>
        <v>69454</v>
      </c>
      <c r="CT65" s="22">
        <f t="shared" si="55"/>
        <v>0</v>
      </c>
      <c r="CU65" s="22">
        <f t="shared" si="55"/>
        <v>0</v>
      </c>
      <c r="CV65" s="22">
        <f t="shared" si="55"/>
        <v>0</v>
      </c>
      <c r="CW65" s="22">
        <f t="shared" si="55"/>
        <v>0</v>
      </c>
      <c r="CX65" s="22">
        <f t="shared" si="55"/>
        <v>0</v>
      </c>
      <c r="CY65" s="22">
        <f t="shared" si="55"/>
        <v>0</v>
      </c>
      <c r="CZ65" s="22">
        <f t="shared" si="55"/>
        <v>0</v>
      </c>
      <c r="DA65" s="22">
        <f t="shared" si="55"/>
        <v>0</v>
      </c>
      <c r="DB65" s="22">
        <f t="shared" si="55"/>
        <v>0</v>
      </c>
      <c r="DC65" s="22">
        <f t="shared" si="55"/>
        <v>0</v>
      </c>
      <c r="DD65" s="22">
        <f t="shared" si="55"/>
        <v>0</v>
      </c>
      <c r="DE65" s="22">
        <f t="shared" si="55"/>
        <v>0</v>
      </c>
      <c r="DF65" s="22">
        <f t="shared" si="55"/>
        <v>0</v>
      </c>
      <c r="DG65" s="22">
        <f t="shared" si="55"/>
        <v>0</v>
      </c>
      <c r="DH65" s="22">
        <f t="shared" si="55"/>
        <v>0</v>
      </c>
      <c r="DI65" s="22">
        <f t="shared" si="56"/>
        <v>0</v>
      </c>
      <c r="DJ65" s="22">
        <f t="shared" si="56"/>
        <v>0</v>
      </c>
      <c r="DK65" s="22">
        <f t="shared" si="56"/>
        <v>0</v>
      </c>
      <c r="DM65" s="26">
        <f t="shared" si="27"/>
        <v>10000000</v>
      </c>
      <c r="DN65" s="26">
        <f t="shared" si="28"/>
        <v>10000000</v>
      </c>
      <c r="DO65" s="26">
        <f t="shared" si="29"/>
        <v>10000000</v>
      </c>
    </row>
    <row r="66" spans="1:120" ht="34.5" customHeight="1" x14ac:dyDescent="0.25">
      <c r="A66" s="174"/>
      <c r="B66" s="176"/>
      <c r="C66" s="30" t="s">
        <v>215</v>
      </c>
      <c r="D66" s="19" t="s">
        <v>216</v>
      </c>
      <c r="E66" s="20">
        <v>520</v>
      </c>
      <c r="F66" s="21" t="s">
        <v>102</v>
      </c>
      <c r="G66" s="22">
        <f t="shared" si="48"/>
        <v>10000000</v>
      </c>
      <c r="H66" s="33"/>
      <c r="I66" s="22">
        <v>10000000</v>
      </c>
      <c r="J66" s="33"/>
      <c r="K66" s="33"/>
      <c r="L66" s="22"/>
      <c r="M66" s="33"/>
      <c r="N66" s="33"/>
      <c r="O66" s="33"/>
      <c r="P66" s="33"/>
      <c r="Q66" s="33"/>
      <c r="R66" s="25"/>
      <c r="S66" s="33"/>
      <c r="T66" s="48"/>
      <c r="U66" s="33"/>
      <c r="V66" s="33"/>
      <c r="W66" s="33"/>
      <c r="X66" s="33"/>
      <c r="Y66" s="33"/>
      <c r="Z66" s="33"/>
      <c r="AA66" s="62"/>
      <c r="AB66" s="23">
        <f t="shared" si="1"/>
        <v>0</v>
      </c>
      <c r="AC66" s="22">
        <f t="shared" si="59"/>
        <v>0</v>
      </c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1</v>
      </c>
      <c r="AY66" s="22">
        <f t="shared" si="49"/>
        <v>10000000</v>
      </c>
      <c r="AZ66" s="22">
        <f t="shared" si="57"/>
        <v>0</v>
      </c>
      <c r="BA66" s="22">
        <f t="shared" si="50"/>
        <v>10000000</v>
      </c>
      <c r="BB66" s="22">
        <f t="shared" si="50"/>
        <v>0</v>
      </c>
      <c r="BC66" s="22">
        <f t="shared" si="50"/>
        <v>0</v>
      </c>
      <c r="BD66" s="22">
        <f t="shared" si="50"/>
        <v>0</v>
      </c>
      <c r="BE66" s="22">
        <f t="shared" si="50"/>
        <v>0</v>
      </c>
      <c r="BF66" s="22">
        <f t="shared" si="50"/>
        <v>0</v>
      </c>
      <c r="BG66" s="22">
        <f t="shared" si="50"/>
        <v>0</v>
      </c>
      <c r="BH66" s="22">
        <f t="shared" si="50"/>
        <v>0</v>
      </c>
      <c r="BI66" s="22">
        <f t="shared" si="50"/>
        <v>0</v>
      </c>
      <c r="BJ66" s="22">
        <f t="shared" si="50"/>
        <v>0</v>
      </c>
      <c r="BK66" s="22">
        <f t="shared" si="50"/>
        <v>0</v>
      </c>
      <c r="BL66" s="22">
        <f t="shared" si="50"/>
        <v>0</v>
      </c>
      <c r="BM66" s="22">
        <f t="shared" si="50"/>
        <v>0</v>
      </c>
      <c r="BN66" s="22">
        <f t="shared" si="50"/>
        <v>0</v>
      </c>
      <c r="BO66" s="22">
        <f t="shared" si="50"/>
        <v>0</v>
      </c>
      <c r="BP66" s="22">
        <f t="shared" si="50"/>
        <v>0</v>
      </c>
      <c r="BQ66" s="22">
        <f t="shared" si="51"/>
        <v>0</v>
      </c>
      <c r="BR66" s="22">
        <f t="shared" si="51"/>
        <v>0</v>
      </c>
      <c r="BS66" s="22">
        <f t="shared" si="51"/>
        <v>0</v>
      </c>
      <c r="BT66" s="23">
        <f t="shared" si="7"/>
        <v>0</v>
      </c>
      <c r="BU66" s="22">
        <f t="shared" si="52"/>
        <v>0</v>
      </c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53"/>
        <v>1</v>
      </c>
      <c r="CQ66" s="22">
        <f t="shared" si="54"/>
        <v>10000000</v>
      </c>
      <c r="CR66" s="22">
        <f t="shared" si="58"/>
        <v>0</v>
      </c>
      <c r="CS66" s="22">
        <f t="shared" si="55"/>
        <v>10000000</v>
      </c>
      <c r="CT66" s="22">
        <f t="shared" si="55"/>
        <v>0</v>
      </c>
      <c r="CU66" s="22">
        <f t="shared" si="55"/>
        <v>0</v>
      </c>
      <c r="CV66" s="22">
        <f t="shared" si="55"/>
        <v>0</v>
      </c>
      <c r="CW66" s="22">
        <f t="shared" si="55"/>
        <v>0</v>
      </c>
      <c r="CX66" s="22">
        <f t="shared" si="55"/>
        <v>0</v>
      </c>
      <c r="CY66" s="22">
        <f t="shared" si="55"/>
        <v>0</v>
      </c>
      <c r="CZ66" s="22">
        <f t="shared" si="55"/>
        <v>0</v>
      </c>
      <c r="DA66" s="22">
        <f t="shared" si="55"/>
        <v>0</v>
      </c>
      <c r="DB66" s="22">
        <f t="shared" si="55"/>
        <v>0</v>
      </c>
      <c r="DC66" s="22">
        <f t="shared" si="55"/>
        <v>0</v>
      </c>
      <c r="DD66" s="22">
        <f t="shared" si="55"/>
        <v>0</v>
      </c>
      <c r="DE66" s="22">
        <f t="shared" si="55"/>
        <v>0</v>
      </c>
      <c r="DF66" s="22">
        <f t="shared" si="55"/>
        <v>0</v>
      </c>
      <c r="DG66" s="22">
        <f t="shared" si="55"/>
        <v>0</v>
      </c>
      <c r="DH66" s="22">
        <f t="shared" si="55"/>
        <v>0</v>
      </c>
      <c r="DI66" s="22">
        <f t="shared" si="56"/>
        <v>0</v>
      </c>
      <c r="DJ66" s="22">
        <f t="shared" si="56"/>
        <v>0</v>
      </c>
      <c r="DK66" s="22">
        <f t="shared" si="56"/>
        <v>0</v>
      </c>
      <c r="DM66" s="26">
        <f t="shared" si="27"/>
        <v>10000000</v>
      </c>
      <c r="DN66" s="26">
        <f t="shared" si="28"/>
        <v>10000000</v>
      </c>
      <c r="DO66" s="26">
        <f t="shared" si="29"/>
        <v>10000000</v>
      </c>
    </row>
    <row r="67" spans="1:120" ht="34.5" customHeight="1" x14ac:dyDescent="0.25">
      <c r="A67" s="174"/>
      <c r="B67" s="168"/>
      <c r="C67" s="30" t="s">
        <v>217</v>
      </c>
      <c r="D67" s="63" t="s">
        <v>218</v>
      </c>
      <c r="E67" s="20">
        <v>520</v>
      </c>
      <c r="F67" s="64" t="s">
        <v>146</v>
      </c>
      <c r="G67" s="22">
        <f t="shared" si="48"/>
        <v>4826876</v>
      </c>
      <c r="H67" s="33"/>
      <c r="I67" s="22"/>
      <c r="J67" s="33"/>
      <c r="K67" s="49"/>
      <c r="L67" s="48"/>
      <c r="M67" s="33"/>
      <c r="N67" s="33"/>
      <c r="O67" s="33"/>
      <c r="P67" s="33"/>
      <c r="Q67" s="33"/>
      <c r="R67" s="25"/>
      <c r="S67" s="33"/>
      <c r="T67" s="48"/>
      <c r="U67" s="33"/>
      <c r="V67" s="33"/>
      <c r="W67" s="33"/>
      <c r="X67" s="33"/>
      <c r="Y67" s="33"/>
      <c r="Z67" s="33"/>
      <c r="AA67" s="22">
        <v>4826876</v>
      </c>
      <c r="AB67" s="23">
        <f t="shared" si="1"/>
        <v>0</v>
      </c>
      <c r="AC67" s="22">
        <f t="shared" ref="AC67" si="60">SUM(AD67:AW67)</f>
        <v>0</v>
      </c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3">
        <f t="shared" si="3"/>
        <v>1</v>
      </c>
      <c r="AY67" s="22">
        <f t="shared" ref="AY67" si="61">SUM(AZ67:BS67)</f>
        <v>4826876</v>
      </c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>
        <f t="shared" si="51"/>
        <v>4826876</v>
      </c>
      <c r="BT67" s="23">
        <f t="shared" si="7"/>
        <v>0</v>
      </c>
      <c r="BU67" s="22">
        <f t="shared" ref="BU67" si="62">SUM(BV67:CO67)</f>
        <v>0</v>
      </c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3">
        <f t="shared" si="53"/>
        <v>1</v>
      </c>
      <c r="CQ67" s="22">
        <f t="shared" ref="CQ67" si="63">SUM(CR67:DK67)</f>
        <v>4826876</v>
      </c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>
        <f t="shared" si="56"/>
        <v>4826876</v>
      </c>
      <c r="DM67" s="26">
        <f t="shared" si="27"/>
        <v>4826876</v>
      </c>
      <c r="DN67" s="26">
        <f t="shared" si="28"/>
        <v>4826876</v>
      </c>
      <c r="DO67" s="26">
        <f t="shared" si="29"/>
        <v>4826876</v>
      </c>
    </row>
    <row r="68" spans="1:120" ht="24.75" customHeight="1" x14ac:dyDescent="0.25">
      <c r="A68" s="174"/>
      <c r="B68" s="65" t="s">
        <v>219</v>
      </c>
      <c r="C68" s="30" t="s">
        <v>220</v>
      </c>
      <c r="D68" s="66" t="s">
        <v>221</v>
      </c>
      <c r="E68" s="20">
        <v>520</v>
      </c>
      <c r="F68" s="64" t="s">
        <v>102</v>
      </c>
      <c r="G68" s="22">
        <f t="shared" si="48"/>
        <v>20000000</v>
      </c>
      <c r="H68" s="33"/>
      <c r="I68" s="22">
        <v>20000000</v>
      </c>
      <c r="J68" s="33"/>
      <c r="K68" s="49"/>
      <c r="L68" s="48"/>
      <c r="M68" s="33"/>
      <c r="N68" s="33"/>
      <c r="O68" s="33"/>
      <c r="P68" s="33"/>
      <c r="Q68" s="33"/>
      <c r="R68" s="25"/>
      <c r="S68" s="33"/>
      <c r="T68" s="48"/>
      <c r="U68" s="33"/>
      <c r="V68" s="33"/>
      <c r="W68" s="33"/>
      <c r="X68" s="33"/>
      <c r="Y68" s="33"/>
      <c r="Z68" s="33"/>
      <c r="AA68" s="62"/>
      <c r="AB68" s="23">
        <f t="shared" si="1"/>
        <v>0.99965504999999999</v>
      </c>
      <c r="AC68" s="22">
        <f t="shared" si="59"/>
        <v>19993101</v>
      </c>
      <c r="AD68" s="22"/>
      <c r="AE68" s="22">
        <f>+'[1]ENERO 2017'!$K$823</f>
        <v>19993101</v>
      </c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3">
        <f t="shared" si="3"/>
        <v>3.4495000000001053E-4</v>
      </c>
      <c r="AY68" s="22">
        <f t="shared" si="49"/>
        <v>6899</v>
      </c>
      <c r="AZ68" s="22">
        <f t="shared" si="57"/>
        <v>0</v>
      </c>
      <c r="BA68" s="22">
        <f t="shared" si="50"/>
        <v>6899</v>
      </c>
      <c r="BB68" s="22">
        <f t="shared" si="50"/>
        <v>0</v>
      </c>
      <c r="BC68" s="22">
        <f t="shared" si="50"/>
        <v>0</v>
      </c>
      <c r="BD68" s="22">
        <f t="shared" si="50"/>
        <v>0</v>
      </c>
      <c r="BE68" s="22">
        <f t="shared" si="50"/>
        <v>0</v>
      </c>
      <c r="BF68" s="22">
        <f t="shared" si="50"/>
        <v>0</v>
      </c>
      <c r="BG68" s="22">
        <f t="shared" si="50"/>
        <v>0</v>
      </c>
      <c r="BH68" s="22">
        <f t="shared" si="50"/>
        <v>0</v>
      </c>
      <c r="BI68" s="22">
        <f t="shared" si="50"/>
        <v>0</v>
      </c>
      <c r="BJ68" s="22">
        <f t="shared" si="50"/>
        <v>0</v>
      </c>
      <c r="BK68" s="22">
        <f t="shared" si="50"/>
        <v>0</v>
      </c>
      <c r="BL68" s="22">
        <f t="shared" si="50"/>
        <v>0</v>
      </c>
      <c r="BM68" s="22">
        <f t="shared" si="50"/>
        <v>0</v>
      </c>
      <c r="BN68" s="22">
        <f t="shared" si="50"/>
        <v>0</v>
      </c>
      <c r="BO68" s="22">
        <f t="shared" si="50"/>
        <v>0</v>
      </c>
      <c r="BP68" s="22">
        <f t="shared" si="50"/>
        <v>0</v>
      </c>
      <c r="BQ68" s="22">
        <f t="shared" si="51"/>
        <v>0</v>
      </c>
      <c r="BR68" s="22">
        <f t="shared" si="51"/>
        <v>0</v>
      </c>
      <c r="BS68" s="22">
        <f t="shared" si="51"/>
        <v>0</v>
      </c>
      <c r="BT68" s="23">
        <f t="shared" si="7"/>
        <v>0.99965504999999999</v>
      </c>
      <c r="BU68" s="22">
        <f t="shared" si="52"/>
        <v>19993101</v>
      </c>
      <c r="BV68" s="22"/>
      <c r="BW68" s="22">
        <f>+'[4]FEBRERO 2017'!$H$1030</f>
        <v>19993101</v>
      </c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3">
        <f t="shared" si="53"/>
        <v>3.4495000000001053E-4</v>
      </c>
      <c r="CQ68" s="22">
        <f t="shared" si="54"/>
        <v>6899</v>
      </c>
      <c r="CR68" s="22">
        <f t="shared" si="58"/>
        <v>0</v>
      </c>
      <c r="CS68" s="22">
        <f t="shared" si="55"/>
        <v>6899</v>
      </c>
      <c r="CT68" s="22">
        <f t="shared" si="55"/>
        <v>0</v>
      </c>
      <c r="CU68" s="22">
        <f t="shared" si="55"/>
        <v>0</v>
      </c>
      <c r="CV68" s="22">
        <f t="shared" si="55"/>
        <v>0</v>
      </c>
      <c r="CW68" s="22">
        <f t="shared" si="55"/>
        <v>0</v>
      </c>
      <c r="CX68" s="22">
        <f t="shared" si="55"/>
        <v>0</v>
      </c>
      <c r="CY68" s="22">
        <f t="shared" si="55"/>
        <v>0</v>
      </c>
      <c r="CZ68" s="22">
        <f t="shared" si="55"/>
        <v>0</v>
      </c>
      <c r="DA68" s="22">
        <f t="shared" si="55"/>
        <v>0</v>
      </c>
      <c r="DB68" s="22">
        <f t="shared" si="55"/>
        <v>0</v>
      </c>
      <c r="DC68" s="22">
        <f t="shared" si="55"/>
        <v>0</v>
      </c>
      <c r="DD68" s="22">
        <f t="shared" si="55"/>
        <v>0</v>
      </c>
      <c r="DE68" s="22">
        <f t="shared" si="55"/>
        <v>0</v>
      </c>
      <c r="DF68" s="22">
        <f t="shared" si="55"/>
        <v>0</v>
      </c>
      <c r="DG68" s="22">
        <f t="shared" si="55"/>
        <v>0</v>
      </c>
      <c r="DH68" s="22">
        <f t="shared" si="55"/>
        <v>0</v>
      </c>
      <c r="DI68" s="22">
        <f t="shared" si="56"/>
        <v>0</v>
      </c>
      <c r="DJ68" s="22">
        <f t="shared" si="56"/>
        <v>0</v>
      </c>
      <c r="DK68" s="22">
        <f t="shared" si="56"/>
        <v>0</v>
      </c>
      <c r="DM68" s="26">
        <f t="shared" si="27"/>
        <v>20000000</v>
      </c>
      <c r="DN68" s="26">
        <f t="shared" si="28"/>
        <v>20000000</v>
      </c>
      <c r="DO68" s="26">
        <f t="shared" si="29"/>
        <v>20000000</v>
      </c>
    </row>
    <row r="69" spans="1:120" s="70" customFormat="1" ht="40.5" customHeight="1" x14ac:dyDescent="0.25">
      <c r="A69" s="174" t="s">
        <v>179</v>
      </c>
      <c r="B69" s="151" t="s">
        <v>222</v>
      </c>
      <c r="C69" s="67" t="s">
        <v>223</v>
      </c>
      <c r="D69" s="19" t="s">
        <v>224</v>
      </c>
      <c r="E69" s="28">
        <v>520</v>
      </c>
      <c r="F69" s="64" t="s">
        <v>102</v>
      </c>
      <c r="G69" s="22">
        <f t="shared" si="48"/>
        <v>5000000</v>
      </c>
      <c r="H69" s="25"/>
      <c r="I69" s="22">
        <v>5000000</v>
      </c>
      <c r="J69" s="25"/>
      <c r="K69" s="25"/>
      <c r="L69" s="68"/>
      <c r="M69" s="25"/>
      <c r="N69" s="25"/>
      <c r="O69" s="25"/>
      <c r="P69" s="25"/>
      <c r="Q69" s="25"/>
      <c r="R69" s="25"/>
      <c r="S69" s="25"/>
      <c r="T69" s="48"/>
      <c r="U69" s="68"/>
      <c r="V69" s="22"/>
      <c r="W69" s="22"/>
      <c r="X69" s="22"/>
      <c r="Y69" s="22"/>
      <c r="Z69" s="22"/>
      <c r="AA69" s="22"/>
      <c r="AB69" s="69">
        <f t="shared" si="1"/>
        <v>1</v>
      </c>
      <c r="AC69" s="22">
        <f t="shared" si="59"/>
        <v>5000000</v>
      </c>
      <c r="AD69" s="68"/>
      <c r="AE69" s="68">
        <f>+'[5]ABRIL 2017'!$K$1487</f>
        <v>5000000</v>
      </c>
      <c r="AF69" s="68"/>
      <c r="AG69" s="68"/>
      <c r="AH69" s="22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9">
        <f t="shared" si="3"/>
        <v>0</v>
      </c>
      <c r="AY69" s="22">
        <f t="shared" si="49"/>
        <v>0</v>
      </c>
      <c r="AZ69" s="22">
        <f t="shared" si="57"/>
        <v>0</v>
      </c>
      <c r="BA69" s="22">
        <f t="shared" si="50"/>
        <v>0</v>
      </c>
      <c r="BB69" s="22">
        <f t="shared" si="50"/>
        <v>0</v>
      </c>
      <c r="BC69" s="22">
        <f t="shared" si="50"/>
        <v>0</v>
      </c>
      <c r="BD69" s="22">
        <f t="shared" si="50"/>
        <v>0</v>
      </c>
      <c r="BE69" s="22">
        <f t="shared" si="50"/>
        <v>0</v>
      </c>
      <c r="BF69" s="22">
        <f t="shared" si="50"/>
        <v>0</v>
      </c>
      <c r="BG69" s="22">
        <f t="shared" si="50"/>
        <v>0</v>
      </c>
      <c r="BH69" s="22">
        <f t="shared" si="50"/>
        <v>0</v>
      </c>
      <c r="BI69" s="22">
        <f t="shared" si="50"/>
        <v>0</v>
      </c>
      <c r="BJ69" s="22">
        <f t="shared" si="50"/>
        <v>0</v>
      </c>
      <c r="BK69" s="22">
        <f t="shared" si="50"/>
        <v>0</v>
      </c>
      <c r="BL69" s="22">
        <f t="shared" si="50"/>
        <v>0</v>
      </c>
      <c r="BM69" s="22">
        <f t="shared" si="50"/>
        <v>0</v>
      </c>
      <c r="BN69" s="22">
        <f t="shared" si="50"/>
        <v>0</v>
      </c>
      <c r="BO69" s="22">
        <f t="shared" si="50"/>
        <v>0</v>
      </c>
      <c r="BP69" s="22">
        <f t="shared" si="50"/>
        <v>0</v>
      </c>
      <c r="BQ69" s="22">
        <f t="shared" si="51"/>
        <v>0</v>
      </c>
      <c r="BR69" s="22">
        <f t="shared" si="51"/>
        <v>0</v>
      </c>
      <c r="BS69" s="22">
        <f t="shared" si="51"/>
        <v>0</v>
      </c>
      <c r="BT69" s="69">
        <f t="shared" si="7"/>
        <v>0</v>
      </c>
      <c r="BU69" s="22">
        <f t="shared" si="52"/>
        <v>0</v>
      </c>
      <c r="BV69" s="68"/>
      <c r="BW69" s="68"/>
      <c r="BX69" s="68"/>
      <c r="BY69" s="68"/>
      <c r="BZ69" s="68"/>
      <c r="CA69" s="68"/>
      <c r="CB69" s="68"/>
      <c r="CC69" s="68"/>
      <c r="CD69" s="68"/>
      <c r="CE69" s="68"/>
      <c r="CF69" s="68"/>
      <c r="CG69" s="68"/>
      <c r="CH69" s="68"/>
      <c r="CI69" s="68"/>
      <c r="CJ69" s="68"/>
      <c r="CK69" s="68"/>
      <c r="CL69" s="68"/>
      <c r="CM69" s="68"/>
      <c r="CN69" s="68"/>
      <c r="CO69" s="68"/>
      <c r="CP69" s="69">
        <f t="shared" si="53"/>
        <v>1</v>
      </c>
      <c r="CQ69" s="22">
        <f t="shared" si="54"/>
        <v>5000000</v>
      </c>
      <c r="CR69" s="22">
        <f t="shared" si="58"/>
        <v>0</v>
      </c>
      <c r="CS69" s="22">
        <f t="shared" si="55"/>
        <v>5000000</v>
      </c>
      <c r="CT69" s="22">
        <f t="shared" si="55"/>
        <v>0</v>
      </c>
      <c r="CU69" s="22">
        <f t="shared" si="55"/>
        <v>0</v>
      </c>
      <c r="CV69" s="22">
        <f t="shared" si="55"/>
        <v>0</v>
      </c>
      <c r="CW69" s="22">
        <f t="shared" si="55"/>
        <v>0</v>
      </c>
      <c r="CX69" s="22">
        <f t="shared" si="55"/>
        <v>0</v>
      </c>
      <c r="CY69" s="22">
        <f t="shared" si="55"/>
        <v>0</v>
      </c>
      <c r="CZ69" s="22">
        <f t="shared" si="55"/>
        <v>0</v>
      </c>
      <c r="DA69" s="22">
        <f t="shared" si="55"/>
        <v>0</v>
      </c>
      <c r="DB69" s="22">
        <f t="shared" si="55"/>
        <v>0</v>
      </c>
      <c r="DC69" s="22">
        <f t="shared" si="55"/>
        <v>0</v>
      </c>
      <c r="DD69" s="22">
        <f t="shared" si="55"/>
        <v>0</v>
      </c>
      <c r="DE69" s="22">
        <f t="shared" si="55"/>
        <v>0</v>
      </c>
      <c r="DF69" s="22">
        <f t="shared" si="55"/>
        <v>0</v>
      </c>
      <c r="DG69" s="22">
        <f t="shared" si="55"/>
        <v>0</v>
      </c>
      <c r="DH69" s="22">
        <f t="shared" si="55"/>
        <v>0</v>
      </c>
      <c r="DI69" s="22">
        <f t="shared" si="56"/>
        <v>0</v>
      </c>
      <c r="DJ69" s="22">
        <f t="shared" si="56"/>
        <v>0</v>
      </c>
      <c r="DK69" s="22">
        <f t="shared" si="56"/>
        <v>0</v>
      </c>
      <c r="DM69" s="26">
        <f t="shared" si="27"/>
        <v>5000000</v>
      </c>
      <c r="DN69" s="26">
        <f t="shared" si="28"/>
        <v>5000000</v>
      </c>
      <c r="DO69" s="26">
        <f t="shared" si="29"/>
        <v>5000000</v>
      </c>
    </row>
    <row r="70" spans="1:120" s="70" customFormat="1" ht="51.75" customHeight="1" x14ac:dyDescent="0.25">
      <c r="A70" s="174"/>
      <c r="B70" s="153"/>
      <c r="C70" s="67" t="s">
        <v>225</v>
      </c>
      <c r="D70" s="19" t="s">
        <v>226</v>
      </c>
      <c r="E70" s="28">
        <v>520</v>
      </c>
      <c r="F70" s="64" t="s">
        <v>102</v>
      </c>
      <c r="G70" s="22">
        <f t="shared" si="48"/>
        <v>5000000</v>
      </c>
      <c r="H70" s="25"/>
      <c r="I70" s="22">
        <v>5000000</v>
      </c>
      <c r="J70" s="25"/>
      <c r="K70" s="50"/>
      <c r="L70" s="71"/>
      <c r="M70" s="25"/>
      <c r="N70" s="25"/>
      <c r="O70" s="25"/>
      <c r="P70" s="25"/>
      <c r="Q70" s="25"/>
      <c r="R70" s="25"/>
      <c r="S70" s="25"/>
      <c r="T70" s="48"/>
      <c r="U70" s="68"/>
      <c r="V70" s="22"/>
      <c r="W70" s="22"/>
      <c r="X70" s="22"/>
      <c r="Y70" s="22"/>
      <c r="Z70" s="22"/>
      <c r="AA70" s="22"/>
      <c r="AB70" s="69">
        <f t="shared" ref="AB70:AB108" si="64">+AC70/G70</f>
        <v>0</v>
      </c>
      <c r="AC70" s="22">
        <f t="shared" si="59"/>
        <v>0</v>
      </c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9">
        <f t="shared" ref="AX70:AX108" si="65">1-AB70</f>
        <v>1</v>
      </c>
      <c r="AY70" s="22">
        <f t="shared" si="49"/>
        <v>5000000</v>
      </c>
      <c r="AZ70" s="22">
        <f t="shared" si="57"/>
        <v>0</v>
      </c>
      <c r="BA70" s="22">
        <f t="shared" si="50"/>
        <v>5000000</v>
      </c>
      <c r="BB70" s="22">
        <f t="shared" si="50"/>
        <v>0</v>
      </c>
      <c r="BC70" s="22">
        <f t="shared" si="50"/>
        <v>0</v>
      </c>
      <c r="BD70" s="22">
        <f t="shared" si="50"/>
        <v>0</v>
      </c>
      <c r="BE70" s="22">
        <f t="shared" si="50"/>
        <v>0</v>
      </c>
      <c r="BF70" s="22">
        <f t="shared" si="50"/>
        <v>0</v>
      </c>
      <c r="BG70" s="22">
        <f t="shared" si="50"/>
        <v>0</v>
      </c>
      <c r="BH70" s="22">
        <f t="shared" si="50"/>
        <v>0</v>
      </c>
      <c r="BI70" s="22">
        <f t="shared" si="50"/>
        <v>0</v>
      </c>
      <c r="BJ70" s="22">
        <f t="shared" si="50"/>
        <v>0</v>
      </c>
      <c r="BK70" s="22">
        <f t="shared" si="50"/>
        <v>0</v>
      </c>
      <c r="BL70" s="22">
        <f t="shared" si="50"/>
        <v>0</v>
      </c>
      <c r="BM70" s="22">
        <f t="shared" si="50"/>
        <v>0</v>
      </c>
      <c r="BN70" s="22">
        <f t="shared" si="50"/>
        <v>0</v>
      </c>
      <c r="BO70" s="22">
        <f t="shared" si="50"/>
        <v>0</v>
      </c>
      <c r="BP70" s="22">
        <f t="shared" ref="BP70:BP74" si="66">X70-AT70</f>
        <v>0</v>
      </c>
      <c r="BQ70" s="22">
        <f t="shared" si="51"/>
        <v>0</v>
      </c>
      <c r="BR70" s="22">
        <f t="shared" si="51"/>
        <v>0</v>
      </c>
      <c r="BS70" s="22">
        <f t="shared" si="51"/>
        <v>0</v>
      </c>
      <c r="BT70" s="69">
        <f t="shared" ref="BT70:BT108" si="67">+BU70/G70</f>
        <v>0</v>
      </c>
      <c r="BU70" s="22">
        <f t="shared" si="52"/>
        <v>0</v>
      </c>
      <c r="BV70" s="68"/>
      <c r="BW70" s="68"/>
      <c r="BX70" s="68"/>
      <c r="BY70" s="68"/>
      <c r="BZ70" s="68"/>
      <c r="CA70" s="68"/>
      <c r="CB70" s="68"/>
      <c r="CC70" s="68"/>
      <c r="CD70" s="68"/>
      <c r="CE70" s="68"/>
      <c r="CF70" s="68"/>
      <c r="CG70" s="68"/>
      <c r="CH70" s="68"/>
      <c r="CI70" s="68"/>
      <c r="CJ70" s="68"/>
      <c r="CK70" s="68"/>
      <c r="CL70" s="68"/>
      <c r="CM70" s="68"/>
      <c r="CN70" s="68"/>
      <c r="CO70" s="68"/>
      <c r="CP70" s="69">
        <f t="shared" si="53"/>
        <v>1</v>
      </c>
      <c r="CQ70" s="22">
        <f t="shared" si="54"/>
        <v>5000000</v>
      </c>
      <c r="CR70" s="22">
        <f t="shared" si="58"/>
        <v>0</v>
      </c>
      <c r="CS70" s="22">
        <f t="shared" si="55"/>
        <v>5000000</v>
      </c>
      <c r="CT70" s="22">
        <f t="shared" si="55"/>
        <v>0</v>
      </c>
      <c r="CU70" s="22">
        <f t="shared" si="55"/>
        <v>0</v>
      </c>
      <c r="CV70" s="22">
        <f t="shared" si="55"/>
        <v>0</v>
      </c>
      <c r="CW70" s="22">
        <f t="shared" si="55"/>
        <v>0</v>
      </c>
      <c r="CX70" s="22">
        <f t="shared" si="55"/>
        <v>0</v>
      </c>
      <c r="CY70" s="22">
        <f t="shared" si="55"/>
        <v>0</v>
      </c>
      <c r="CZ70" s="22">
        <f t="shared" si="55"/>
        <v>0</v>
      </c>
      <c r="DA70" s="22">
        <f t="shared" si="55"/>
        <v>0</v>
      </c>
      <c r="DB70" s="22">
        <f t="shared" si="55"/>
        <v>0</v>
      </c>
      <c r="DC70" s="22">
        <f t="shared" si="55"/>
        <v>0</v>
      </c>
      <c r="DD70" s="22">
        <f t="shared" si="55"/>
        <v>0</v>
      </c>
      <c r="DE70" s="22">
        <f t="shared" si="55"/>
        <v>0</v>
      </c>
      <c r="DF70" s="22">
        <f t="shared" si="55"/>
        <v>0</v>
      </c>
      <c r="DG70" s="22">
        <f t="shared" si="55"/>
        <v>0</v>
      </c>
      <c r="DH70" s="22">
        <f t="shared" ref="DH70:DH74" si="68">X70-CL70</f>
        <v>0</v>
      </c>
      <c r="DI70" s="22">
        <f t="shared" si="56"/>
        <v>0</v>
      </c>
      <c r="DJ70" s="22">
        <f t="shared" si="56"/>
        <v>0</v>
      </c>
      <c r="DK70" s="22">
        <f t="shared" si="56"/>
        <v>0</v>
      </c>
      <c r="DM70" s="26">
        <f t="shared" si="27"/>
        <v>5000000</v>
      </c>
      <c r="DN70" s="26">
        <f t="shared" si="28"/>
        <v>5000000</v>
      </c>
      <c r="DO70" s="26">
        <f t="shared" si="29"/>
        <v>5000000</v>
      </c>
    </row>
    <row r="71" spans="1:120" ht="33" customHeight="1" x14ac:dyDescent="0.25">
      <c r="A71" s="174"/>
      <c r="B71" s="151" t="s">
        <v>227</v>
      </c>
      <c r="C71" s="30" t="s">
        <v>228</v>
      </c>
      <c r="D71" s="19" t="s">
        <v>229</v>
      </c>
      <c r="E71" s="20">
        <v>520</v>
      </c>
      <c r="F71" s="64" t="s">
        <v>102</v>
      </c>
      <c r="G71" s="22">
        <f t="shared" si="48"/>
        <v>6000000</v>
      </c>
      <c r="H71" s="33"/>
      <c r="I71" s="22">
        <v>6000000</v>
      </c>
      <c r="J71" s="22"/>
      <c r="K71" s="48"/>
      <c r="L71" s="71"/>
      <c r="M71" s="33"/>
      <c r="N71" s="33"/>
      <c r="O71" s="33"/>
      <c r="P71" s="33"/>
      <c r="Q71" s="33"/>
      <c r="R71" s="25"/>
      <c r="S71" s="33"/>
      <c r="T71" s="48"/>
      <c r="U71" s="22"/>
      <c r="V71" s="22"/>
      <c r="W71" s="22"/>
      <c r="X71" s="22"/>
      <c r="Y71" s="22"/>
      <c r="Z71" s="22"/>
      <c r="AA71" s="22"/>
      <c r="AB71" s="23">
        <f t="shared" si="64"/>
        <v>0</v>
      </c>
      <c r="AC71" s="22">
        <f t="shared" si="59"/>
        <v>0</v>
      </c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65"/>
        <v>1</v>
      </c>
      <c r="AY71" s="22">
        <f t="shared" si="49"/>
        <v>6000000</v>
      </c>
      <c r="AZ71" s="22">
        <f t="shared" si="57"/>
        <v>0</v>
      </c>
      <c r="BA71" s="22">
        <f t="shared" si="57"/>
        <v>6000000</v>
      </c>
      <c r="BB71" s="22">
        <f t="shared" si="57"/>
        <v>0</v>
      </c>
      <c r="BC71" s="22">
        <f t="shared" si="57"/>
        <v>0</v>
      </c>
      <c r="BD71" s="22">
        <f t="shared" si="57"/>
        <v>0</v>
      </c>
      <c r="BE71" s="22">
        <f t="shared" si="57"/>
        <v>0</v>
      </c>
      <c r="BF71" s="22">
        <f t="shared" si="57"/>
        <v>0</v>
      </c>
      <c r="BG71" s="22">
        <f t="shared" si="57"/>
        <v>0</v>
      </c>
      <c r="BH71" s="22">
        <f t="shared" si="57"/>
        <v>0</v>
      </c>
      <c r="BI71" s="22">
        <f t="shared" si="57"/>
        <v>0</v>
      </c>
      <c r="BJ71" s="22">
        <f t="shared" si="57"/>
        <v>0</v>
      </c>
      <c r="BK71" s="22">
        <f t="shared" si="57"/>
        <v>0</v>
      </c>
      <c r="BL71" s="22">
        <f t="shared" si="57"/>
        <v>0</v>
      </c>
      <c r="BM71" s="22">
        <f t="shared" si="57"/>
        <v>0</v>
      </c>
      <c r="BN71" s="22">
        <f t="shared" si="57"/>
        <v>0</v>
      </c>
      <c r="BO71" s="22">
        <f t="shared" si="57"/>
        <v>0</v>
      </c>
      <c r="BP71" s="22">
        <f t="shared" si="66"/>
        <v>0</v>
      </c>
      <c r="BQ71" s="22">
        <f t="shared" si="51"/>
        <v>0</v>
      </c>
      <c r="BR71" s="22">
        <f t="shared" si="51"/>
        <v>0</v>
      </c>
      <c r="BS71" s="22">
        <f t="shared" si="51"/>
        <v>0</v>
      </c>
      <c r="BT71" s="23">
        <f t="shared" si="67"/>
        <v>0</v>
      </c>
      <c r="BU71" s="22">
        <f t="shared" si="52"/>
        <v>0</v>
      </c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69">
        <f t="shared" si="53"/>
        <v>1</v>
      </c>
      <c r="CQ71" s="22">
        <f t="shared" si="54"/>
        <v>6000000</v>
      </c>
      <c r="CR71" s="22">
        <f t="shared" si="58"/>
        <v>0</v>
      </c>
      <c r="CS71" s="22">
        <f t="shared" si="58"/>
        <v>6000000</v>
      </c>
      <c r="CT71" s="22">
        <f t="shared" si="58"/>
        <v>0</v>
      </c>
      <c r="CU71" s="22">
        <f t="shared" si="58"/>
        <v>0</v>
      </c>
      <c r="CV71" s="22">
        <f t="shared" si="58"/>
        <v>0</v>
      </c>
      <c r="CW71" s="22">
        <f t="shared" si="58"/>
        <v>0</v>
      </c>
      <c r="CX71" s="22">
        <f t="shared" si="58"/>
        <v>0</v>
      </c>
      <c r="CY71" s="22">
        <f t="shared" si="58"/>
        <v>0</v>
      </c>
      <c r="CZ71" s="22">
        <f t="shared" si="58"/>
        <v>0</v>
      </c>
      <c r="DA71" s="22">
        <f t="shared" si="58"/>
        <v>0</v>
      </c>
      <c r="DB71" s="22">
        <f t="shared" si="58"/>
        <v>0</v>
      </c>
      <c r="DC71" s="22">
        <f t="shared" si="58"/>
        <v>0</v>
      </c>
      <c r="DD71" s="22">
        <f t="shared" si="58"/>
        <v>0</v>
      </c>
      <c r="DE71" s="22">
        <f t="shared" si="58"/>
        <v>0</v>
      </c>
      <c r="DF71" s="22">
        <f t="shared" si="58"/>
        <v>0</v>
      </c>
      <c r="DG71" s="22">
        <f t="shared" si="58"/>
        <v>0</v>
      </c>
      <c r="DH71" s="22">
        <f t="shared" si="68"/>
        <v>0</v>
      </c>
      <c r="DI71" s="22">
        <f t="shared" si="56"/>
        <v>0</v>
      </c>
      <c r="DJ71" s="22">
        <f t="shared" si="56"/>
        <v>0</v>
      </c>
      <c r="DK71" s="22">
        <f t="shared" si="56"/>
        <v>0</v>
      </c>
      <c r="DM71" s="26">
        <f t="shared" si="27"/>
        <v>6000000</v>
      </c>
      <c r="DN71" s="26">
        <f t="shared" si="28"/>
        <v>6000000</v>
      </c>
      <c r="DO71" s="26">
        <f t="shared" si="29"/>
        <v>6000000</v>
      </c>
      <c r="DP71" s="35"/>
    </row>
    <row r="72" spans="1:120" ht="38.25" customHeight="1" x14ac:dyDescent="0.25">
      <c r="A72" s="174"/>
      <c r="B72" s="152"/>
      <c r="C72" s="30" t="s">
        <v>230</v>
      </c>
      <c r="D72" s="19" t="s">
        <v>231</v>
      </c>
      <c r="E72" s="20">
        <v>520</v>
      </c>
      <c r="F72" s="64" t="s">
        <v>102</v>
      </c>
      <c r="G72" s="22">
        <f t="shared" si="48"/>
        <v>6000000</v>
      </c>
      <c r="H72" s="33"/>
      <c r="I72" s="22">
        <v>6000000</v>
      </c>
      <c r="J72" s="22"/>
      <c r="K72" s="48"/>
      <c r="L72" s="71"/>
      <c r="M72" s="33"/>
      <c r="N72" s="33"/>
      <c r="O72" s="33"/>
      <c r="P72" s="33"/>
      <c r="Q72" s="33"/>
      <c r="R72" s="25"/>
      <c r="S72" s="33"/>
      <c r="T72" s="48"/>
      <c r="U72" s="22"/>
      <c r="V72" s="22"/>
      <c r="W72" s="22"/>
      <c r="X72" s="22"/>
      <c r="Y72" s="22"/>
      <c r="Z72" s="22"/>
      <c r="AA72" s="22"/>
      <c r="AB72" s="23">
        <f t="shared" si="64"/>
        <v>0</v>
      </c>
      <c r="AC72" s="22">
        <f t="shared" si="59"/>
        <v>0</v>
      </c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3">
        <f t="shared" si="65"/>
        <v>1</v>
      </c>
      <c r="AY72" s="22">
        <f t="shared" si="49"/>
        <v>6000000</v>
      </c>
      <c r="AZ72" s="22">
        <f t="shared" si="57"/>
        <v>0</v>
      </c>
      <c r="BA72" s="22">
        <f t="shared" si="57"/>
        <v>6000000</v>
      </c>
      <c r="BB72" s="22">
        <f t="shared" si="57"/>
        <v>0</v>
      </c>
      <c r="BC72" s="22">
        <f t="shared" si="57"/>
        <v>0</v>
      </c>
      <c r="BD72" s="22">
        <f t="shared" si="57"/>
        <v>0</v>
      </c>
      <c r="BE72" s="22">
        <f t="shared" si="57"/>
        <v>0</v>
      </c>
      <c r="BF72" s="22">
        <f t="shared" si="57"/>
        <v>0</v>
      </c>
      <c r="BG72" s="22">
        <f t="shared" si="57"/>
        <v>0</v>
      </c>
      <c r="BH72" s="22">
        <f t="shared" si="57"/>
        <v>0</v>
      </c>
      <c r="BI72" s="22">
        <f t="shared" si="57"/>
        <v>0</v>
      </c>
      <c r="BJ72" s="22">
        <f t="shared" si="57"/>
        <v>0</v>
      </c>
      <c r="BK72" s="22">
        <f t="shared" si="57"/>
        <v>0</v>
      </c>
      <c r="BL72" s="22">
        <f t="shared" si="57"/>
        <v>0</v>
      </c>
      <c r="BM72" s="22">
        <f t="shared" si="57"/>
        <v>0</v>
      </c>
      <c r="BN72" s="22">
        <f t="shared" si="57"/>
        <v>0</v>
      </c>
      <c r="BO72" s="22">
        <f t="shared" si="57"/>
        <v>0</v>
      </c>
      <c r="BP72" s="22">
        <f t="shared" si="66"/>
        <v>0</v>
      </c>
      <c r="BQ72" s="22">
        <f t="shared" si="51"/>
        <v>0</v>
      </c>
      <c r="BR72" s="22">
        <f t="shared" si="51"/>
        <v>0</v>
      </c>
      <c r="BS72" s="22">
        <f t="shared" si="51"/>
        <v>0</v>
      </c>
      <c r="BT72" s="23">
        <f t="shared" si="67"/>
        <v>0</v>
      </c>
      <c r="BU72" s="22">
        <f t="shared" si="52"/>
        <v>0</v>
      </c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69">
        <f t="shared" si="53"/>
        <v>1</v>
      </c>
      <c r="CQ72" s="22">
        <f t="shared" si="54"/>
        <v>6000000</v>
      </c>
      <c r="CR72" s="22">
        <f t="shared" si="58"/>
        <v>0</v>
      </c>
      <c r="CS72" s="22">
        <f t="shared" si="58"/>
        <v>6000000</v>
      </c>
      <c r="CT72" s="22">
        <f t="shared" si="58"/>
        <v>0</v>
      </c>
      <c r="CU72" s="22">
        <f t="shared" si="58"/>
        <v>0</v>
      </c>
      <c r="CV72" s="22">
        <f t="shared" si="58"/>
        <v>0</v>
      </c>
      <c r="CW72" s="22">
        <f t="shared" si="58"/>
        <v>0</v>
      </c>
      <c r="CX72" s="22">
        <f t="shared" si="58"/>
        <v>0</v>
      </c>
      <c r="CY72" s="22">
        <f t="shared" si="58"/>
        <v>0</v>
      </c>
      <c r="CZ72" s="22">
        <f t="shared" si="58"/>
        <v>0</v>
      </c>
      <c r="DA72" s="22">
        <f t="shared" si="58"/>
        <v>0</v>
      </c>
      <c r="DB72" s="22">
        <f t="shared" si="58"/>
        <v>0</v>
      </c>
      <c r="DC72" s="22">
        <f t="shared" si="58"/>
        <v>0</v>
      </c>
      <c r="DD72" s="22">
        <f t="shared" si="58"/>
        <v>0</v>
      </c>
      <c r="DE72" s="22">
        <f t="shared" si="58"/>
        <v>0</v>
      </c>
      <c r="DF72" s="22">
        <f t="shared" si="58"/>
        <v>0</v>
      </c>
      <c r="DG72" s="22">
        <f t="shared" si="58"/>
        <v>0</v>
      </c>
      <c r="DH72" s="22">
        <f t="shared" si="68"/>
        <v>0</v>
      </c>
      <c r="DI72" s="22">
        <f t="shared" si="56"/>
        <v>0</v>
      </c>
      <c r="DJ72" s="22">
        <f t="shared" si="56"/>
        <v>0</v>
      </c>
      <c r="DK72" s="22">
        <f t="shared" si="56"/>
        <v>0</v>
      </c>
      <c r="DM72" s="26">
        <f t="shared" si="27"/>
        <v>6000000</v>
      </c>
      <c r="DN72" s="26">
        <f t="shared" si="28"/>
        <v>6000000</v>
      </c>
      <c r="DO72" s="26">
        <f t="shared" si="29"/>
        <v>6000000</v>
      </c>
    </row>
    <row r="73" spans="1:120" ht="28.5" customHeight="1" x14ac:dyDescent="0.25">
      <c r="A73" s="174"/>
      <c r="B73" s="152"/>
      <c r="C73" s="30" t="s">
        <v>232</v>
      </c>
      <c r="D73" s="19" t="s">
        <v>233</v>
      </c>
      <c r="E73" s="20">
        <v>520</v>
      </c>
      <c r="F73" s="64" t="s">
        <v>193</v>
      </c>
      <c r="G73" s="22">
        <f t="shared" si="48"/>
        <v>203000000</v>
      </c>
      <c r="H73" s="33"/>
      <c r="I73" s="22">
        <v>200000000</v>
      </c>
      <c r="J73" s="33"/>
      <c r="K73" s="49"/>
      <c r="L73" s="71"/>
      <c r="M73" s="33"/>
      <c r="N73" s="33"/>
      <c r="O73" s="33"/>
      <c r="P73" s="33"/>
      <c r="Q73" s="33"/>
      <c r="R73" s="25"/>
      <c r="S73" s="33"/>
      <c r="T73" s="71"/>
      <c r="U73" s="22"/>
      <c r="V73" s="22"/>
      <c r="W73" s="22"/>
      <c r="X73" s="22"/>
      <c r="Y73" s="22"/>
      <c r="Z73" s="22"/>
      <c r="AA73" s="22">
        <f>3000000</f>
        <v>3000000</v>
      </c>
      <c r="AB73" s="23">
        <f t="shared" si="64"/>
        <v>0.78574260098522164</v>
      </c>
      <c r="AC73" s="22">
        <f t="shared" si="59"/>
        <v>159505748</v>
      </c>
      <c r="AD73" s="22"/>
      <c r="AE73" s="22">
        <f>+'[3]MAYO 2017'!$K$1799</f>
        <v>159505748</v>
      </c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3">
        <f t="shared" si="65"/>
        <v>0.21425739901477836</v>
      </c>
      <c r="AY73" s="22">
        <f t="shared" si="49"/>
        <v>43494252</v>
      </c>
      <c r="AZ73" s="22">
        <f t="shared" si="57"/>
        <v>0</v>
      </c>
      <c r="BA73" s="22">
        <f t="shared" si="57"/>
        <v>40494252</v>
      </c>
      <c r="BB73" s="22">
        <f t="shared" si="57"/>
        <v>0</v>
      </c>
      <c r="BC73" s="22">
        <f t="shared" si="57"/>
        <v>0</v>
      </c>
      <c r="BD73" s="22">
        <f t="shared" si="57"/>
        <v>0</v>
      </c>
      <c r="BE73" s="22">
        <f t="shared" si="57"/>
        <v>0</v>
      </c>
      <c r="BF73" s="22">
        <f t="shared" si="57"/>
        <v>0</v>
      </c>
      <c r="BG73" s="22">
        <f t="shared" si="57"/>
        <v>0</v>
      </c>
      <c r="BH73" s="22">
        <f t="shared" si="57"/>
        <v>0</v>
      </c>
      <c r="BI73" s="22">
        <f t="shared" si="57"/>
        <v>0</v>
      </c>
      <c r="BJ73" s="22">
        <f t="shared" si="57"/>
        <v>0</v>
      </c>
      <c r="BK73" s="22">
        <f t="shared" si="57"/>
        <v>0</v>
      </c>
      <c r="BL73" s="22">
        <f t="shared" si="57"/>
        <v>0</v>
      </c>
      <c r="BM73" s="22">
        <f t="shared" si="57"/>
        <v>0</v>
      </c>
      <c r="BN73" s="22">
        <f t="shared" si="57"/>
        <v>0</v>
      </c>
      <c r="BO73" s="22">
        <f t="shared" si="57"/>
        <v>0</v>
      </c>
      <c r="BP73" s="22">
        <f t="shared" si="66"/>
        <v>0</v>
      </c>
      <c r="BQ73" s="22">
        <f t="shared" si="51"/>
        <v>0</v>
      </c>
      <c r="BR73" s="22">
        <f t="shared" si="51"/>
        <v>0</v>
      </c>
      <c r="BS73" s="22">
        <f t="shared" si="51"/>
        <v>3000000</v>
      </c>
      <c r="BT73" s="23">
        <f t="shared" si="67"/>
        <v>0.70874552709359606</v>
      </c>
      <c r="BU73" s="22">
        <f t="shared" si="52"/>
        <v>143875342</v>
      </c>
      <c r="BV73" s="22"/>
      <c r="BW73" s="22">
        <f>+'[3]MAYO 2017'!$H$1797</f>
        <v>143875342</v>
      </c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69">
        <f t="shared" si="53"/>
        <v>0.29125447290640394</v>
      </c>
      <c r="CQ73" s="22">
        <f t="shared" si="54"/>
        <v>59124658</v>
      </c>
      <c r="CR73" s="22">
        <f t="shared" si="58"/>
        <v>0</v>
      </c>
      <c r="CS73" s="22">
        <f t="shared" si="58"/>
        <v>56124658</v>
      </c>
      <c r="CT73" s="22">
        <f t="shared" si="58"/>
        <v>0</v>
      </c>
      <c r="CU73" s="22">
        <f t="shared" si="58"/>
        <v>0</v>
      </c>
      <c r="CV73" s="22">
        <f t="shared" si="58"/>
        <v>0</v>
      </c>
      <c r="CW73" s="22">
        <f t="shared" si="58"/>
        <v>0</v>
      </c>
      <c r="CX73" s="22">
        <f t="shared" si="58"/>
        <v>0</v>
      </c>
      <c r="CY73" s="22">
        <f t="shared" si="58"/>
        <v>0</v>
      </c>
      <c r="CZ73" s="22">
        <f t="shared" si="58"/>
        <v>0</v>
      </c>
      <c r="DA73" s="22">
        <f t="shared" si="58"/>
        <v>0</v>
      </c>
      <c r="DB73" s="22">
        <f t="shared" si="58"/>
        <v>0</v>
      </c>
      <c r="DC73" s="22">
        <f t="shared" si="58"/>
        <v>0</v>
      </c>
      <c r="DD73" s="22">
        <f t="shared" si="58"/>
        <v>0</v>
      </c>
      <c r="DE73" s="22">
        <f t="shared" si="58"/>
        <v>0</v>
      </c>
      <c r="DF73" s="22">
        <f t="shared" si="58"/>
        <v>0</v>
      </c>
      <c r="DG73" s="22">
        <f t="shared" si="58"/>
        <v>0</v>
      </c>
      <c r="DH73" s="22">
        <f t="shared" si="68"/>
        <v>0</v>
      </c>
      <c r="DI73" s="22">
        <f t="shared" si="56"/>
        <v>0</v>
      </c>
      <c r="DJ73" s="22">
        <f t="shared" si="56"/>
        <v>0</v>
      </c>
      <c r="DK73" s="22">
        <f t="shared" si="56"/>
        <v>3000000</v>
      </c>
      <c r="DM73" s="26">
        <f t="shared" si="27"/>
        <v>203000000</v>
      </c>
      <c r="DN73" s="26">
        <f t="shared" si="28"/>
        <v>203000000</v>
      </c>
      <c r="DO73" s="26">
        <f t="shared" si="29"/>
        <v>203000000</v>
      </c>
    </row>
    <row r="74" spans="1:120" ht="59.25" customHeight="1" x14ac:dyDescent="0.25">
      <c r="A74" s="174"/>
      <c r="B74" s="152"/>
      <c r="C74" s="72" t="s">
        <v>234</v>
      </c>
      <c r="D74" s="19" t="s">
        <v>235</v>
      </c>
      <c r="E74" s="20">
        <v>520</v>
      </c>
      <c r="F74" s="64" t="s">
        <v>236</v>
      </c>
      <c r="G74" s="22">
        <f t="shared" si="48"/>
        <v>33967589</v>
      </c>
      <c r="H74" s="73"/>
      <c r="I74" s="22"/>
      <c r="J74" s="73"/>
      <c r="K74" s="74"/>
      <c r="L74" s="71"/>
      <c r="M74" s="73"/>
      <c r="N74" s="73"/>
      <c r="O74" s="73"/>
      <c r="P74" s="73"/>
      <c r="Q74" s="73"/>
      <c r="R74" s="75"/>
      <c r="S74" s="73"/>
      <c r="T74" s="71"/>
      <c r="U74" s="39"/>
      <c r="V74" s="39"/>
      <c r="W74" s="39"/>
      <c r="X74" s="39"/>
      <c r="Y74" s="39"/>
      <c r="Z74" s="39"/>
      <c r="AA74" s="39">
        <f>22029791+11937798</f>
        <v>33967589</v>
      </c>
      <c r="AB74" s="23">
        <f t="shared" si="64"/>
        <v>0.15844583493988931</v>
      </c>
      <c r="AC74" s="22">
        <f t="shared" si="59"/>
        <v>5382023</v>
      </c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>
        <f>+'[5]ABRIL 2017'!$AC$1544</f>
        <v>5382023</v>
      </c>
      <c r="AX74" s="23">
        <f t="shared" si="65"/>
        <v>0.84155416506011071</v>
      </c>
      <c r="AY74" s="22">
        <f t="shared" si="49"/>
        <v>28585566</v>
      </c>
      <c r="AZ74" s="22">
        <f t="shared" si="57"/>
        <v>0</v>
      </c>
      <c r="BA74" s="22">
        <f t="shared" si="57"/>
        <v>0</v>
      </c>
      <c r="BB74" s="22">
        <f t="shared" si="57"/>
        <v>0</v>
      </c>
      <c r="BC74" s="22">
        <f t="shared" si="57"/>
        <v>0</v>
      </c>
      <c r="BD74" s="22">
        <f t="shared" si="57"/>
        <v>0</v>
      </c>
      <c r="BE74" s="22">
        <f t="shared" si="57"/>
        <v>0</v>
      </c>
      <c r="BF74" s="22">
        <f t="shared" si="57"/>
        <v>0</v>
      </c>
      <c r="BG74" s="22">
        <f t="shared" si="57"/>
        <v>0</v>
      </c>
      <c r="BH74" s="22">
        <f t="shared" si="57"/>
        <v>0</v>
      </c>
      <c r="BI74" s="22">
        <f t="shared" si="57"/>
        <v>0</v>
      </c>
      <c r="BJ74" s="22">
        <f t="shared" si="57"/>
        <v>0</v>
      </c>
      <c r="BK74" s="22">
        <f t="shared" si="57"/>
        <v>0</v>
      </c>
      <c r="BL74" s="22">
        <f t="shared" si="57"/>
        <v>0</v>
      </c>
      <c r="BM74" s="22">
        <f t="shared" si="57"/>
        <v>0</v>
      </c>
      <c r="BN74" s="22">
        <f t="shared" si="57"/>
        <v>0</v>
      </c>
      <c r="BO74" s="22">
        <f t="shared" si="57"/>
        <v>0</v>
      </c>
      <c r="BP74" s="22">
        <f t="shared" si="66"/>
        <v>0</v>
      </c>
      <c r="BQ74" s="22">
        <f t="shared" si="51"/>
        <v>0</v>
      </c>
      <c r="BR74" s="22">
        <f t="shared" si="51"/>
        <v>0</v>
      </c>
      <c r="BS74" s="22">
        <f t="shared" si="51"/>
        <v>28585566</v>
      </c>
      <c r="BT74" s="23">
        <f t="shared" si="67"/>
        <v>0.15665409752808773</v>
      </c>
      <c r="BU74" s="22">
        <f t="shared" si="52"/>
        <v>5321162</v>
      </c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>
        <f>+'[5]ABRIL 2017'!$H$1542</f>
        <v>5321162</v>
      </c>
      <c r="CP74" s="69">
        <f t="shared" si="53"/>
        <v>0.84334590247191232</v>
      </c>
      <c r="CQ74" s="22">
        <f t="shared" si="54"/>
        <v>28646427</v>
      </c>
      <c r="CR74" s="22">
        <f t="shared" si="58"/>
        <v>0</v>
      </c>
      <c r="CS74" s="22">
        <f t="shared" si="58"/>
        <v>0</v>
      </c>
      <c r="CT74" s="22">
        <f t="shared" si="58"/>
        <v>0</v>
      </c>
      <c r="CU74" s="22">
        <f t="shared" si="58"/>
        <v>0</v>
      </c>
      <c r="CV74" s="22">
        <f t="shared" si="58"/>
        <v>0</v>
      </c>
      <c r="CW74" s="22">
        <f t="shared" si="58"/>
        <v>0</v>
      </c>
      <c r="CX74" s="22">
        <f t="shared" si="58"/>
        <v>0</v>
      </c>
      <c r="CY74" s="22">
        <f t="shared" si="58"/>
        <v>0</v>
      </c>
      <c r="CZ74" s="22">
        <f t="shared" si="58"/>
        <v>0</v>
      </c>
      <c r="DA74" s="22">
        <f t="shared" si="58"/>
        <v>0</v>
      </c>
      <c r="DB74" s="22">
        <f t="shared" si="58"/>
        <v>0</v>
      </c>
      <c r="DC74" s="22">
        <f t="shared" si="58"/>
        <v>0</v>
      </c>
      <c r="DD74" s="22">
        <f t="shared" si="58"/>
        <v>0</v>
      </c>
      <c r="DE74" s="22">
        <f t="shared" si="58"/>
        <v>0</v>
      </c>
      <c r="DF74" s="22">
        <f t="shared" si="58"/>
        <v>0</v>
      </c>
      <c r="DG74" s="22">
        <f t="shared" si="58"/>
        <v>0</v>
      </c>
      <c r="DH74" s="22">
        <f t="shared" si="68"/>
        <v>0</v>
      </c>
      <c r="DI74" s="22">
        <f t="shared" si="56"/>
        <v>0</v>
      </c>
      <c r="DJ74" s="22">
        <f t="shared" si="56"/>
        <v>0</v>
      </c>
      <c r="DK74" s="22">
        <f t="shared" si="56"/>
        <v>28646427</v>
      </c>
      <c r="DM74" s="26">
        <f t="shared" si="27"/>
        <v>33967589</v>
      </c>
      <c r="DN74" s="26">
        <f t="shared" si="28"/>
        <v>33967589</v>
      </c>
      <c r="DO74" s="26">
        <f t="shared" si="29"/>
        <v>33967589</v>
      </c>
    </row>
    <row r="75" spans="1:120" s="46" customFormat="1" ht="20.25" customHeight="1" thickBot="1" x14ac:dyDescent="0.3">
      <c r="A75" s="76"/>
      <c r="B75" s="169" t="s">
        <v>237</v>
      </c>
      <c r="C75" s="170"/>
      <c r="D75" s="170"/>
      <c r="E75" s="170"/>
      <c r="F75" s="171"/>
      <c r="G75" s="59">
        <f>SUM(G54:G74)</f>
        <v>2280862014</v>
      </c>
      <c r="H75" s="59">
        <f>SUM(H54:H74)</f>
        <v>0</v>
      </c>
      <c r="I75" s="59">
        <f>SUM(I54:I74)</f>
        <v>422000000</v>
      </c>
      <c r="J75" s="59">
        <f>SUM(J54:J73)</f>
        <v>0</v>
      </c>
      <c r="K75" s="59">
        <f>SUM(K54:K73)</f>
        <v>0</v>
      </c>
      <c r="L75" s="59">
        <f>SUM(L54:L74)</f>
        <v>0</v>
      </c>
      <c r="M75" s="59">
        <f>SUM(M54:M74)</f>
        <v>0</v>
      </c>
      <c r="N75" s="59"/>
      <c r="O75" s="59">
        <f t="shared" ref="O75:AA75" si="69">SUM(O54:O74)</f>
        <v>0</v>
      </c>
      <c r="P75" s="59">
        <f t="shared" si="69"/>
        <v>0</v>
      </c>
      <c r="Q75" s="59">
        <f t="shared" si="69"/>
        <v>0</v>
      </c>
      <c r="R75" s="59">
        <f t="shared" si="69"/>
        <v>0</v>
      </c>
      <c r="S75" s="59">
        <f t="shared" si="69"/>
        <v>1018432040</v>
      </c>
      <c r="T75" s="59">
        <f t="shared" si="69"/>
        <v>0</v>
      </c>
      <c r="U75" s="59">
        <f t="shared" si="69"/>
        <v>0</v>
      </c>
      <c r="V75" s="59">
        <f t="shared" si="69"/>
        <v>250084973</v>
      </c>
      <c r="W75" s="59">
        <f t="shared" si="69"/>
        <v>0</v>
      </c>
      <c r="X75" s="59">
        <f t="shared" si="69"/>
        <v>0</v>
      </c>
      <c r="Y75" s="59">
        <f t="shared" si="69"/>
        <v>0</v>
      </c>
      <c r="Z75" s="59">
        <f t="shared" si="69"/>
        <v>0</v>
      </c>
      <c r="AA75" s="59">
        <f t="shared" si="69"/>
        <v>590345001</v>
      </c>
      <c r="AB75" s="43">
        <f t="shared" si="64"/>
        <v>0.70854453758288594</v>
      </c>
      <c r="AC75" s="59">
        <f>SUM(AC54:AC74)</f>
        <v>1616092321</v>
      </c>
      <c r="AD75" s="59">
        <f t="shared" ref="AD75:AW75" si="70">SUM(AD54:AD74)</f>
        <v>0</v>
      </c>
      <c r="AE75" s="59">
        <f t="shared" si="70"/>
        <v>324669609</v>
      </c>
      <c r="AF75" s="59">
        <f t="shared" si="70"/>
        <v>0</v>
      </c>
      <c r="AG75" s="59">
        <f t="shared" si="70"/>
        <v>0</v>
      </c>
      <c r="AH75" s="59">
        <f t="shared" si="70"/>
        <v>0</v>
      </c>
      <c r="AI75" s="59">
        <f t="shared" si="70"/>
        <v>0</v>
      </c>
      <c r="AJ75" s="59">
        <f t="shared" si="70"/>
        <v>0</v>
      </c>
      <c r="AK75" s="59">
        <f t="shared" si="70"/>
        <v>0</v>
      </c>
      <c r="AL75" s="59">
        <f t="shared" si="70"/>
        <v>0</v>
      </c>
      <c r="AM75" s="59">
        <f t="shared" si="70"/>
        <v>0</v>
      </c>
      <c r="AN75" s="59">
        <f t="shared" si="70"/>
        <v>0</v>
      </c>
      <c r="AO75" s="59">
        <f t="shared" si="70"/>
        <v>780745920</v>
      </c>
      <c r="AP75" s="59">
        <f t="shared" si="70"/>
        <v>0</v>
      </c>
      <c r="AQ75" s="59">
        <f t="shared" si="70"/>
        <v>0</v>
      </c>
      <c r="AR75" s="59">
        <f t="shared" si="70"/>
        <v>215799815</v>
      </c>
      <c r="AS75" s="59">
        <f t="shared" si="70"/>
        <v>0</v>
      </c>
      <c r="AT75" s="59">
        <f t="shared" si="70"/>
        <v>0</v>
      </c>
      <c r="AU75" s="59">
        <f t="shared" si="70"/>
        <v>0</v>
      </c>
      <c r="AV75" s="59">
        <f t="shared" si="70"/>
        <v>0</v>
      </c>
      <c r="AW75" s="59">
        <f t="shared" si="70"/>
        <v>294876977</v>
      </c>
      <c r="AX75" s="43">
        <f t="shared" si="65"/>
        <v>0.29145546241711406</v>
      </c>
      <c r="AY75" s="59">
        <f t="shared" ref="AY75:BS75" si="71">SUM(AY54:AY74)</f>
        <v>664769693</v>
      </c>
      <c r="AZ75" s="59">
        <f t="shared" si="71"/>
        <v>0</v>
      </c>
      <c r="BA75" s="59">
        <f t="shared" si="71"/>
        <v>97330391</v>
      </c>
      <c r="BB75" s="59">
        <f t="shared" si="71"/>
        <v>0</v>
      </c>
      <c r="BC75" s="59">
        <f t="shared" si="71"/>
        <v>0</v>
      </c>
      <c r="BD75" s="59">
        <f t="shared" si="71"/>
        <v>0</v>
      </c>
      <c r="BE75" s="59">
        <f t="shared" si="71"/>
        <v>0</v>
      </c>
      <c r="BF75" s="59">
        <f t="shared" si="71"/>
        <v>0</v>
      </c>
      <c r="BG75" s="59">
        <f t="shared" si="71"/>
        <v>0</v>
      </c>
      <c r="BH75" s="59">
        <f t="shared" si="71"/>
        <v>0</v>
      </c>
      <c r="BI75" s="59">
        <f t="shared" si="71"/>
        <v>0</v>
      </c>
      <c r="BJ75" s="59">
        <f t="shared" si="71"/>
        <v>0</v>
      </c>
      <c r="BK75" s="59">
        <f t="shared" si="71"/>
        <v>237686120</v>
      </c>
      <c r="BL75" s="59">
        <f t="shared" si="71"/>
        <v>0</v>
      </c>
      <c r="BM75" s="59">
        <f t="shared" si="71"/>
        <v>0</v>
      </c>
      <c r="BN75" s="59">
        <f t="shared" si="71"/>
        <v>34285158</v>
      </c>
      <c r="BO75" s="59">
        <f t="shared" si="71"/>
        <v>0</v>
      </c>
      <c r="BP75" s="59">
        <f t="shared" si="71"/>
        <v>0</v>
      </c>
      <c r="BQ75" s="59">
        <f t="shared" si="71"/>
        <v>0</v>
      </c>
      <c r="BR75" s="59">
        <f t="shared" si="71"/>
        <v>0</v>
      </c>
      <c r="BS75" s="59">
        <f t="shared" si="71"/>
        <v>295468024</v>
      </c>
      <c r="BT75" s="43">
        <f t="shared" si="67"/>
        <v>0.27962406278208113</v>
      </c>
      <c r="BU75" s="59">
        <f t="shared" ref="BU75:CK75" si="72">SUM(BU54:BU74)</f>
        <v>637783903</v>
      </c>
      <c r="BV75" s="59">
        <f t="shared" si="72"/>
        <v>0</v>
      </c>
      <c r="BW75" s="59">
        <f t="shared" si="72"/>
        <v>294039203</v>
      </c>
      <c r="BX75" s="59">
        <f t="shared" si="72"/>
        <v>0</v>
      </c>
      <c r="BY75" s="59">
        <f t="shared" si="72"/>
        <v>0</v>
      </c>
      <c r="BZ75" s="59">
        <f t="shared" si="72"/>
        <v>0</v>
      </c>
      <c r="CA75" s="59">
        <f t="shared" si="72"/>
        <v>0</v>
      </c>
      <c r="CB75" s="59">
        <f t="shared" si="72"/>
        <v>0</v>
      </c>
      <c r="CC75" s="59">
        <f t="shared" si="72"/>
        <v>0</v>
      </c>
      <c r="CD75" s="59">
        <f t="shared" si="72"/>
        <v>0</v>
      </c>
      <c r="CE75" s="59">
        <f t="shared" si="72"/>
        <v>0</v>
      </c>
      <c r="CF75" s="59">
        <f t="shared" si="72"/>
        <v>0</v>
      </c>
      <c r="CG75" s="59">
        <f t="shared" si="72"/>
        <v>2570920</v>
      </c>
      <c r="CH75" s="59">
        <f t="shared" si="72"/>
        <v>0</v>
      </c>
      <c r="CI75" s="59">
        <f t="shared" si="72"/>
        <v>0</v>
      </c>
      <c r="CJ75" s="59">
        <f t="shared" si="72"/>
        <v>89134113</v>
      </c>
      <c r="CK75" s="59">
        <f t="shared" si="72"/>
        <v>0</v>
      </c>
      <c r="CL75" s="59"/>
      <c r="CM75" s="59">
        <f>SUM(CM54:CM74)</f>
        <v>0</v>
      </c>
      <c r="CN75" s="59">
        <f>SUM(CN54:CN74)</f>
        <v>0</v>
      </c>
      <c r="CO75" s="59">
        <f>SUM(CO54:CO74)</f>
        <v>252039667</v>
      </c>
      <c r="CP75" s="43">
        <f t="shared" si="53"/>
        <v>0.72037593721791882</v>
      </c>
      <c r="CQ75" s="59">
        <f t="shared" ref="CQ75:DK75" si="73">SUM(CQ54:CQ74)</f>
        <v>1643078111</v>
      </c>
      <c r="CR75" s="59">
        <f t="shared" si="73"/>
        <v>0</v>
      </c>
      <c r="CS75" s="59">
        <f t="shared" si="73"/>
        <v>127960797</v>
      </c>
      <c r="CT75" s="59">
        <f t="shared" si="73"/>
        <v>0</v>
      </c>
      <c r="CU75" s="59">
        <f t="shared" si="73"/>
        <v>0</v>
      </c>
      <c r="CV75" s="59">
        <f t="shared" si="73"/>
        <v>0</v>
      </c>
      <c r="CW75" s="59">
        <f t="shared" si="73"/>
        <v>0</v>
      </c>
      <c r="CX75" s="59">
        <f t="shared" si="73"/>
        <v>0</v>
      </c>
      <c r="CY75" s="59">
        <f t="shared" si="73"/>
        <v>0</v>
      </c>
      <c r="CZ75" s="59">
        <f t="shared" si="73"/>
        <v>0</v>
      </c>
      <c r="DA75" s="59">
        <f t="shared" si="73"/>
        <v>0</v>
      </c>
      <c r="DB75" s="59">
        <f t="shared" si="73"/>
        <v>0</v>
      </c>
      <c r="DC75" s="59">
        <f t="shared" si="73"/>
        <v>1015861120</v>
      </c>
      <c r="DD75" s="59">
        <f t="shared" si="73"/>
        <v>0</v>
      </c>
      <c r="DE75" s="59">
        <f t="shared" si="73"/>
        <v>0</v>
      </c>
      <c r="DF75" s="59">
        <f t="shared" si="73"/>
        <v>160950860</v>
      </c>
      <c r="DG75" s="59">
        <f t="shared" si="73"/>
        <v>0</v>
      </c>
      <c r="DH75" s="59">
        <f t="shared" si="73"/>
        <v>0</v>
      </c>
      <c r="DI75" s="59">
        <f t="shared" si="73"/>
        <v>0</v>
      </c>
      <c r="DJ75" s="59">
        <f t="shared" si="73"/>
        <v>0</v>
      </c>
      <c r="DK75" s="59">
        <f t="shared" si="73"/>
        <v>338305334</v>
      </c>
      <c r="DM75" s="26">
        <f t="shared" si="27"/>
        <v>2280862014</v>
      </c>
      <c r="DN75" s="26">
        <f t="shared" si="28"/>
        <v>2280862014</v>
      </c>
      <c r="DO75" s="26">
        <f t="shared" si="29"/>
        <v>2280862014</v>
      </c>
    </row>
    <row r="76" spans="1:120" s="46" customFormat="1" ht="27.75" customHeight="1" thickTop="1" x14ac:dyDescent="0.25">
      <c r="A76" s="162" t="s">
        <v>238</v>
      </c>
      <c r="B76" s="151" t="s">
        <v>239</v>
      </c>
      <c r="C76" s="52" t="s">
        <v>240</v>
      </c>
      <c r="D76" s="19" t="s">
        <v>241</v>
      </c>
      <c r="E76" s="20">
        <v>301</v>
      </c>
      <c r="F76" s="21" t="s">
        <v>242</v>
      </c>
      <c r="G76" s="22">
        <f t="shared" ref="G76:G89" si="74">SUM(H76:AA76)</f>
        <v>95000000</v>
      </c>
      <c r="H76" s="22">
        <v>95000000</v>
      </c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3">
        <f t="shared" si="64"/>
        <v>1</v>
      </c>
      <c r="AC76" s="22">
        <f t="shared" ref="AC76:AC89" si="75">SUM(AD76:AW76)</f>
        <v>95000000</v>
      </c>
      <c r="AD76" s="22">
        <f>+'[1]ENERO 2017'!$J$148</f>
        <v>95000000</v>
      </c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3">
        <f t="shared" si="65"/>
        <v>0</v>
      </c>
      <c r="AY76" s="22">
        <f t="shared" ref="AY76:AY89" si="76">SUM(AZ76:BS76)</f>
        <v>0</v>
      </c>
      <c r="AZ76" s="22">
        <f t="shared" ref="AZ76:BO89" si="77">H76-AD76</f>
        <v>0</v>
      </c>
      <c r="BA76" s="22">
        <f t="shared" si="77"/>
        <v>0</v>
      </c>
      <c r="BB76" s="22">
        <f t="shared" si="77"/>
        <v>0</v>
      </c>
      <c r="BC76" s="22">
        <f t="shared" si="77"/>
        <v>0</v>
      </c>
      <c r="BD76" s="22">
        <f t="shared" si="77"/>
        <v>0</v>
      </c>
      <c r="BE76" s="22">
        <f t="shared" si="77"/>
        <v>0</v>
      </c>
      <c r="BF76" s="22">
        <f t="shared" si="77"/>
        <v>0</v>
      </c>
      <c r="BG76" s="22">
        <f t="shared" si="77"/>
        <v>0</v>
      </c>
      <c r="BH76" s="22">
        <f t="shared" si="77"/>
        <v>0</v>
      </c>
      <c r="BI76" s="22">
        <f t="shared" si="77"/>
        <v>0</v>
      </c>
      <c r="BJ76" s="22">
        <f t="shared" si="77"/>
        <v>0</v>
      </c>
      <c r="BK76" s="22">
        <f t="shared" si="77"/>
        <v>0</v>
      </c>
      <c r="BL76" s="22">
        <f t="shared" si="77"/>
        <v>0</v>
      </c>
      <c r="BM76" s="22">
        <f t="shared" si="77"/>
        <v>0</v>
      </c>
      <c r="BN76" s="22">
        <f t="shared" si="77"/>
        <v>0</v>
      </c>
      <c r="BO76" s="22">
        <f t="shared" si="77"/>
        <v>0</v>
      </c>
      <c r="BP76" s="22">
        <f t="shared" ref="BO76:BS89" si="78">X76-AT76</f>
        <v>0</v>
      </c>
      <c r="BQ76" s="22">
        <f t="shared" si="78"/>
        <v>0</v>
      </c>
      <c r="BR76" s="22">
        <f t="shared" si="78"/>
        <v>0</v>
      </c>
      <c r="BS76" s="22">
        <f t="shared" si="78"/>
        <v>0</v>
      </c>
      <c r="BT76" s="23">
        <f t="shared" si="67"/>
        <v>0.41903530526315791</v>
      </c>
      <c r="BU76" s="22">
        <f t="shared" ref="BU76:BU89" si="79">SUM(BV76:CO76)</f>
        <v>39808354</v>
      </c>
      <c r="BV76" s="22">
        <f>+'[5]ABRIL 2017'!$H$257</f>
        <v>39808354</v>
      </c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3">
        <f t="shared" si="53"/>
        <v>0.58096469473684209</v>
      </c>
      <c r="CQ76" s="22">
        <f t="shared" ref="CQ76:CQ89" si="80">SUM(CR76:DK76)</f>
        <v>55191646</v>
      </c>
      <c r="CR76" s="22">
        <f>H76-BV76</f>
        <v>55191646</v>
      </c>
      <c r="CS76" s="22">
        <f t="shared" ref="CS76:DH89" si="81">I76-BW76</f>
        <v>0</v>
      </c>
      <c r="CT76" s="22">
        <f t="shared" si="81"/>
        <v>0</v>
      </c>
      <c r="CU76" s="22">
        <f t="shared" si="81"/>
        <v>0</v>
      </c>
      <c r="CV76" s="22">
        <f t="shared" si="81"/>
        <v>0</v>
      </c>
      <c r="CW76" s="22">
        <f t="shared" si="81"/>
        <v>0</v>
      </c>
      <c r="CX76" s="22">
        <f t="shared" si="81"/>
        <v>0</v>
      </c>
      <c r="CY76" s="22">
        <f t="shared" si="81"/>
        <v>0</v>
      </c>
      <c r="CZ76" s="22">
        <f t="shared" si="81"/>
        <v>0</v>
      </c>
      <c r="DA76" s="22">
        <f t="shared" si="81"/>
        <v>0</v>
      </c>
      <c r="DB76" s="22">
        <f t="shared" si="81"/>
        <v>0</v>
      </c>
      <c r="DC76" s="22">
        <f t="shared" si="81"/>
        <v>0</v>
      </c>
      <c r="DD76" s="22">
        <f t="shared" si="81"/>
        <v>0</v>
      </c>
      <c r="DE76" s="22">
        <f t="shared" si="81"/>
        <v>0</v>
      </c>
      <c r="DF76" s="22">
        <f t="shared" si="81"/>
        <v>0</v>
      </c>
      <c r="DG76" s="22">
        <f t="shared" si="81"/>
        <v>0</v>
      </c>
      <c r="DH76" s="22">
        <f t="shared" si="81"/>
        <v>0</v>
      </c>
      <c r="DI76" s="22">
        <f t="shared" ref="DI76:DK89" si="82">Y76-CM76</f>
        <v>0</v>
      </c>
      <c r="DJ76" s="22">
        <f t="shared" si="82"/>
        <v>0</v>
      </c>
      <c r="DK76" s="22">
        <f t="shared" si="82"/>
        <v>0</v>
      </c>
      <c r="DM76" s="26">
        <f t="shared" si="27"/>
        <v>95000000</v>
      </c>
      <c r="DN76" s="26">
        <f t="shared" si="28"/>
        <v>95000000</v>
      </c>
      <c r="DO76" s="26">
        <f t="shared" si="29"/>
        <v>95000000</v>
      </c>
    </row>
    <row r="77" spans="1:120" s="46" customFormat="1" ht="33" customHeight="1" x14ac:dyDescent="0.25">
      <c r="A77" s="162"/>
      <c r="B77" s="152"/>
      <c r="C77" s="52" t="s">
        <v>243</v>
      </c>
      <c r="D77" s="19" t="s">
        <v>244</v>
      </c>
      <c r="E77" s="20">
        <v>301</v>
      </c>
      <c r="F77" s="21" t="s">
        <v>242</v>
      </c>
      <c r="G77" s="22">
        <f t="shared" si="74"/>
        <v>70000000</v>
      </c>
      <c r="H77" s="22">
        <v>70000000</v>
      </c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3">
        <f t="shared" si="64"/>
        <v>1</v>
      </c>
      <c r="AC77" s="22">
        <f t="shared" si="75"/>
        <v>70000000</v>
      </c>
      <c r="AD77" s="22">
        <f>+'[1]ENERO 2017'!$J$155</f>
        <v>70000000</v>
      </c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3">
        <f t="shared" si="65"/>
        <v>0</v>
      </c>
      <c r="AY77" s="22">
        <f t="shared" si="76"/>
        <v>0</v>
      </c>
      <c r="AZ77" s="22">
        <f t="shared" si="77"/>
        <v>0</v>
      </c>
      <c r="BA77" s="22">
        <f t="shared" si="77"/>
        <v>0</v>
      </c>
      <c r="BB77" s="22">
        <f t="shared" si="77"/>
        <v>0</v>
      </c>
      <c r="BC77" s="22">
        <f t="shared" si="77"/>
        <v>0</v>
      </c>
      <c r="BD77" s="22">
        <f t="shared" si="77"/>
        <v>0</v>
      </c>
      <c r="BE77" s="22">
        <f t="shared" si="77"/>
        <v>0</v>
      </c>
      <c r="BF77" s="22">
        <f t="shared" si="77"/>
        <v>0</v>
      </c>
      <c r="BG77" s="22">
        <f t="shared" si="77"/>
        <v>0</v>
      </c>
      <c r="BH77" s="22">
        <f t="shared" si="77"/>
        <v>0</v>
      </c>
      <c r="BI77" s="22">
        <f t="shared" si="77"/>
        <v>0</v>
      </c>
      <c r="BJ77" s="22">
        <f t="shared" si="77"/>
        <v>0</v>
      </c>
      <c r="BK77" s="22">
        <f t="shared" si="77"/>
        <v>0</v>
      </c>
      <c r="BL77" s="22">
        <f t="shared" si="77"/>
        <v>0</v>
      </c>
      <c r="BM77" s="22">
        <f t="shared" si="77"/>
        <v>0</v>
      </c>
      <c r="BN77" s="22">
        <f t="shared" si="77"/>
        <v>0</v>
      </c>
      <c r="BO77" s="22">
        <f t="shared" si="77"/>
        <v>0</v>
      </c>
      <c r="BP77" s="22">
        <f t="shared" si="78"/>
        <v>0</v>
      </c>
      <c r="BQ77" s="22">
        <f t="shared" si="78"/>
        <v>0</v>
      </c>
      <c r="BR77" s="22">
        <f t="shared" si="78"/>
        <v>0</v>
      </c>
      <c r="BS77" s="22">
        <f t="shared" si="78"/>
        <v>0</v>
      </c>
      <c r="BT77" s="23">
        <f t="shared" si="67"/>
        <v>0.26533048571428569</v>
      </c>
      <c r="BU77" s="22">
        <f t="shared" si="79"/>
        <v>18573134</v>
      </c>
      <c r="BV77" s="22">
        <f>+'[2]FEBRERO 2017'!$H$229</f>
        <v>18573134</v>
      </c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3">
        <f t="shared" si="53"/>
        <v>0.73466951428571425</v>
      </c>
      <c r="CQ77" s="22">
        <f t="shared" si="80"/>
        <v>51426866</v>
      </c>
      <c r="CR77" s="22">
        <f t="shared" ref="CR77:CR89" si="83">H77-BV77</f>
        <v>51426866</v>
      </c>
      <c r="CS77" s="22">
        <f t="shared" si="81"/>
        <v>0</v>
      </c>
      <c r="CT77" s="22">
        <f t="shared" si="81"/>
        <v>0</v>
      </c>
      <c r="CU77" s="22">
        <f t="shared" si="81"/>
        <v>0</v>
      </c>
      <c r="CV77" s="22">
        <f t="shared" si="81"/>
        <v>0</v>
      </c>
      <c r="CW77" s="22">
        <f t="shared" si="81"/>
        <v>0</v>
      </c>
      <c r="CX77" s="22">
        <f t="shared" si="81"/>
        <v>0</v>
      </c>
      <c r="CY77" s="22">
        <f t="shared" si="81"/>
        <v>0</v>
      </c>
      <c r="CZ77" s="22">
        <f t="shared" si="81"/>
        <v>0</v>
      </c>
      <c r="DA77" s="22">
        <f t="shared" si="81"/>
        <v>0</v>
      </c>
      <c r="DB77" s="22">
        <f t="shared" si="81"/>
        <v>0</v>
      </c>
      <c r="DC77" s="22">
        <f t="shared" si="81"/>
        <v>0</v>
      </c>
      <c r="DD77" s="22">
        <f t="shared" si="81"/>
        <v>0</v>
      </c>
      <c r="DE77" s="22">
        <f t="shared" si="81"/>
        <v>0</v>
      </c>
      <c r="DF77" s="22">
        <f t="shared" si="81"/>
        <v>0</v>
      </c>
      <c r="DG77" s="22">
        <f t="shared" si="81"/>
        <v>0</v>
      </c>
      <c r="DH77" s="22">
        <f t="shared" si="81"/>
        <v>0</v>
      </c>
      <c r="DI77" s="22">
        <f t="shared" si="82"/>
        <v>0</v>
      </c>
      <c r="DJ77" s="22">
        <f t="shared" si="82"/>
        <v>0</v>
      </c>
      <c r="DK77" s="22">
        <f t="shared" si="82"/>
        <v>0</v>
      </c>
      <c r="DM77" s="26">
        <f t="shared" si="27"/>
        <v>70000000</v>
      </c>
      <c r="DN77" s="26">
        <f t="shared" si="28"/>
        <v>70000000</v>
      </c>
      <c r="DO77" s="26">
        <f t="shared" si="29"/>
        <v>70000000</v>
      </c>
    </row>
    <row r="78" spans="1:120" s="46" customFormat="1" ht="21.75" customHeight="1" x14ac:dyDescent="0.25">
      <c r="A78" s="162"/>
      <c r="B78" s="152"/>
      <c r="C78" s="52" t="s">
        <v>245</v>
      </c>
      <c r="D78" s="19" t="s">
        <v>246</v>
      </c>
      <c r="E78" s="20">
        <v>301</v>
      </c>
      <c r="F78" s="21" t="s">
        <v>242</v>
      </c>
      <c r="G78" s="22">
        <f t="shared" si="74"/>
        <v>45000000</v>
      </c>
      <c r="H78" s="22">
        <v>15000000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>
        <v>30000000</v>
      </c>
      <c r="X78" s="22"/>
      <c r="Y78" s="22"/>
      <c r="Z78" s="22"/>
      <c r="AA78" s="22"/>
      <c r="AB78" s="23">
        <f t="shared" si="64"/>
        <v>1</v>
      </c>
      <c r="AC78" s="22">
        <f t="shared" si="75"/>
        <v>45000000</v>
      </c>
      <c r="AD78" s="22">
        <f>+'[1]ENERO 2017'!$J$163</f>
        <v>15000000</v>
      </c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>
        <f>+'[1]ENERO 2017'!$Q$163</f>
        <v>30000000</v>
      </c>
      <c r="AT78" s="22"/>
      <c r="AU78" s="22"/>
      <c r="AV78" s="22"/>
      <c r="AW78" s="22"/>
      <c r="AX78" s="23">
        <f t="shared" si="65"/>
        <v>0</v>
      </c>
      <c r="AY78" s="22">
        <f t="shared" si="76"/>
        <v>0</v>
      </c>
      <c r="AZ78" s="22">
        <f t="shared" si="77"/>
        <v>0</v>
      </c>
      <c r="BA78" s="22">
        <f t="shared" si="77"/>
        <v>0</v>
      </c>
      <c r="BB78" s="22">
        <f t="shared" si="77"/>
        <v>0</v>
      </c>
      <c r="BC78" s="22">
        <f t="shared" si="77"/>
        <v>0</v>
      </c>
      <c r="BD78" s="22">
        <f t="shared" si="77"/>
        <v>0</v>
      </c>
      <c r="BE78" s="22">
        <f t="shared" si="77"/>
        <v>0</v>
      </c>
      <c r="BF78" s="22">
        <f t="shared" si="77"/>
        <v>0</v>
      </c>
      <c r="BG78" s="22">
        <f t="shared" si="77"/>
        <v>0</v>
      </c>
      <c r="BH78" s="22">
        <f t="shared" si="77"/>
        <v>0</v>
      </c>
      <c r="BI78" s="22">
        <f t="shared" si="77"/>
        <v>0</v>
      </c>
      <c r="BJ78" s="22">
        <f t="shared" si="77"/>
        <v>0</v>
      </c>
      <c r="BK78" s="22">
        <f t="shared" si="77"/>
        <v>0</v>
      </c>
      <c r="BL78" s="22">
        <f t="shared" si="77"/>
        <v>0</v>
      </c>
      <c r="BM78" s="22">
        <f t="shared" si="77"/>
        <v>0</v>
      </c>
      <c r="BN78" s="22">
        <f t="shared" si="77"/>
        <v>0</v>
      </c>
      <c r="BO78" s="22">
        <f t="shared" si="77"/>
        <v>0</v>
      </c>
      <c r="BP78" s="22">
        <f t="shared" si="78"/>
        <v>0</v>
      </c>
      <c r="BQ78" s="22">
        <f t="shared" si="78"/>
        <v>0</v>
      </c>
      <c r="BR78" s="22">
        <f t="shared" si="78"/>
        <v>0</v>
      </c>
      <c r="BS78" s="22">
        <f t="shared" si="78"/>
        <v>0</v>
      </c>
      <c r="BT78" s="23">
        <f t="shared" si="67"/>
        <v>0.66947800000000002</v>
      </c>
      <c r="BU78" s="22">
        <f t="shared" si="79"/>
        <v>30126510</v>
      </c>
      <c r="BV78" s="22">
        <f>+'[5]ABRIL 2017'!$H$281</f>
        <v>5746510</v>
      </c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>
        <f>+'[4]FEBRERO 2017'!$H$203</f>
        <v>24380000</v>
      </c>
      <c r="CL78" s="22"/>
      <c r="CM78" s="22"/>
      <c r="CN78" s="22"/>
      <c r="CO78" s="22"/>
      <c r="CP78" s="23">
        <f t="shared" si="53"/>
        <v>0.33052199999999998</v>
      </c>
      <c r="CQ78" s="22">
        <f t="shared" si="80"/>
        <v>14873490</v>
      </c>
      <c r="CR78" s="22">
        <f t="shared" si="83"/>
        <v>9253490</v>
      </c>
      <c r="CS78" s="22">
        <f t="shared" si="81"/>
        <v>0</v>
      </c>
      <c r="CT78" s="22">
        <f t="shared" si="81"/>
        <v>0</v>
      </c>
      <c r="CU78" s="22">
        <f t="shared" si="81"/>
        <v>0</v>
      </c>
      <c r="CV78" s="22">
        <f t="shared" si="81"/>
        <v>0</v>
      </c>
      <c r="CW78" s="22">
        <f t="shared" si="81"/>
        <v>0</v>
      </c>
      <c r="CX78" s="22">
        <f t="shared" si="81"/>
        <v>0</v>
      </c>
      <c r="CY78" s="22">
        <f t="shared" si="81"/>
        <v>0</v>
      </c>
      <c r="CZ78" s="22">
        <f t="shared" si="81"/>
        <v>0</v>
      </c>
      <c r="DA78" s="22">
        <f t="shared" si="81"/>
        <v>0</v>
      </c>
      <c r="DB78" s="22">
        <f t="shared" si="81"/>
        <v>0</v>
      </c>
      <c r="DC78" s="22">
        <f t="shared" si="81"/>
        <v>0</v>
      </c>
      <c r="DD78" s="22">
        <f t="shared" si="81"/>
        <v>0</v>
      </c>
      <c r="DE78" s="22">
        <f t="shared" si="81"/>
        <v>0</v>
      </c>
      <c r="DF78" s="22">
        <f t="shared" si="81"/>
        <v>0</v>
      </c>
      <c r="DG78" s="22">
        <f t="shared" si="81"/>
        <v>5620000</v>
      </c>
      <c r="DH78" s="22">
        <f t="shared" si="81"/>
        <v>0</v>
      </c>
      <c r="DI78" s="22">
        <f t="shared" si="82"/>
        <v>0</v>
      </c>
      <c r="DJ78" s="22">
        <f t="shared" si="82"/>
        <v>0</v>
      </c>
      <c r="DK78" s="22">
        <f t="shared" si="82"/>
        <v>0</v>
      </c>
      <c r="DM78" s="26">
        <f t="shared" si="27"/>
        <v>45000000</v>
      </c>
      <c r="DN78" s="26">
        <f t="shared" si="28"/>
        <v>45000000</v>
      </c>
      <c r="DO78" s="26">
        <f t="shared" si="29"/>
        <v>45000000</v>
      </c>
    </row>
    <row r="79" spans="1:120" ht="39.75" customHeight="1" x14ac:dyDescent="0.25">
      <c r="A79" s="162"/>
      <c r="B79" s="152"/>
      <c r="C79" s="52" t="s">
        <v>247</v>
      </c>
      <c r="D79" s="19" t="s">
        <v>248</v>
      </c>
      <c r="E79" s="20">
        <v>301</v>
      </c>
      <c r="F79" s="77" t="s">
        <v>249</v>
      </c>
      <c r="G79" s="22">
        <f t="shared" si="74"/>
        <v>7000000</v>
      </c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78">
        <f>2000000+5000000</f>
        <v>7000000</v>
      </c>
      <c r="AB79" s="23">
        <f t="shared" si="64"/>
        <v>0</v>
      </c>
      <c r="AC79" s="22">
        <f t="shared" si="75"/>
        <v>0</v>
      </c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3">
        <f t="shared" si="65"/>
        <v>1</v>
      </c>
      <c r="AY79" s="22">
        <f t="shared" si="76"/>
        <v>7000000</v>
      </c>
      <c r="AZ79" s="22">
        <f t="shared" si="77"/>
        <v>0</v>
      </c>
      <c r="BA79" s="22">
        <f t="shared" si="77"/>
        <v>0</v>
      </c>
      <c r="BB79" s="22">
        <f t="shared" si="77"/>
        <v>0</v>
      </c>
      <c r="BC79" s="22">
        <f t="shared" si="77"/>
        <v>0</v>
      </c>
      <c r="BD79" s="22">
        <f t="shared" si="77"/>
        <v>0</v>
      </c>
      <c r="BE79" s="22">
        <f t="shared" si="77"/>
        <v>0</v>
      </c>
      <c r="BF79" s="22">
        <f t="shared" si="77"/>
        <v>0</v>
      </c>
      <c r="BG79" s="22">
        <f t="shared" si="77"/>
        <v>0</v>
      </c>
      <c r="BH79" s="22">
        <f t="shared" si="77"/>
        <v>0</v>
      </c>
      <c r="BI79" s="22">
        <f t="shared" si="77"/>
        <v>0</v>
      </c>
      <c r="BJ79" s="22">
        <f t="shared" si="77"/>
        <v>0</v>
      </c>
      <c r="BK79" s="22">
        <f t="shared" si="77"/>
        <v>0</v>
      </c>
      <c r="BL79" s="22">
        <f t="shared" si="77"/>
        <v>0</v>
      </c>
      <c r="BM79" s="22">
        <f t="shared" si="77"/>
        <v>0</v>
      </c>
      <c r="BN79" s="22">
        <f t="shared" si="77"/>
        <v>0</v>
      </c>
      <c r="BO79" s="22">
        <f t="shared" si="77"/>
        <v>0</v>
      </c>
      <c r="BP79" s="22">
        <f t="shared" si="78"/>
        <v>0</v>
      </c>
      <c r="BQ79" s="22">
        <f t="shared" si="78"/>
        <v>0</v>
      </c>
      <c r="BR79" s="22">
        <f t="shared" si="78"/>
        <v>0</v>
      </c>
      <c r="BS79" s="22">
        <f t="shared" si="78"/>
        <v>7000000</v>
      </c>
      <c r="BT79" s="23">
        <f t="shared" si="67"/>
        <v>0</v>
      </c>
      <c r="BU79" s="22">
        <f t="shared" si="79"/>
        <v>0</v>
      </c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3">
        <f t="shared" si="53"/>
        <v>1</v>
      </c>
      <c r="CQ79" s="22">
        <f t="shared" si="80"/>
        <v>7000000</v>
      </c>
      <c r="CR79" s="22">
        <f t="shared" si="83"/>
        <v>0</v>
      </c>
      <c r="CS79" s="22">
        <f t="shared" si="81"/>
        <v>0</v>
      </c>
      <c r="CT79" s="22">
        <f t="shared" si="81"/>
        <v>0</v>
      </c>
      <c r="CU79" s="22">
        <f t="shared" si="81"/>
        <v>0</v>
      </c>
      <c r="CV79" s="22">
        <f t="shared" si="81"/>
        <v>0</v>
      </c>
      <c r="CW79" s="22">
        <f t="shared" si="81"/>
        <v>0</v>
      </c>
      <c r="CX79" s="22">
        <f t="shared" si="81"/>
        <v>0</v>
      </c>
      <c r="CY79" s="22">
        <f t="shared" si="81"/>
        <v>0</v>
      </c>
      <c r="CZ79" s="22">
        <f t="shared" si="81"/>
        <v>0</v>
      </c>
      <c r="DA79" s="22">
        <f t="shared" si="81"/>
        <v>0</v>
      </c>
      <c r="DB79" s="22">
        <f t="shared" si="81"/>
        <v>0</v>
      </c>
      <c r="DC79" s="22">
        <f t="shared" si="81"/>
        <v>0</v>
      </c>
      <c r="DD79" s="22">
        <f t="shared" si="81"/>
        <v>0</v>
      </c>
      <c r="DE79" s="22">
        <f t="shared" si="81"/>
        <v>0</v>
      </c>
      <c r="DF79" s="22">
        <f t="shared" si="81"/>
        <v>0</v>
      </c>
      <c r="DG79" s="22">
        <f t="shared" si="81"/>
        <v>0</v>
      </c>
      <c r="DH79" s="22">
        <f t="shared" si="81"/>
        <v>0</v>
      </c>
      <c r="DI79" s="22">
        <f t="shared" si="82"/>
        <v>0</v>
      </c>
      <c r="DJ79" s="22">
        <f t="shared" si="82"/>
        <v>0</v>
      </c>
      <c r="DK79" s="22">
        <f t="shared" si="82"/>
        <v>7000000</v>
      </c>
      <c r="DM79" s="26">
        <f t="shared" si="27"/>
        <v>7000000</v>
      </c>
      <c r="DN79" s="26">
        <f t="shared" si="28"/>
        <v>7000000</v>
      </c>
      <c r="DO79" s="26">
        <f t="shared" si="29"/>
        <v>7000000</v>
      </c>
    </row>
    <row r="80" spans="1:120" ht="31.5" customHeight="1" x14ac:dyDescent="0.25">
      <c r="A80" s="162"/>
      <c r="B80" s="152"/>
      <c r="C80" s="52" t="s">
        <v>250</v>
      </c>
      <c r="D80" s="19" t="s">
        <v>251</v>
      </c>
      <c r="E80" s="20">
        <v>301</v>
      </c>
      <c r="F80" s="21" t="s">
        <v>242</v>
      </c>
      <c r="G80" s="22">
        <f t="shared" si="74"/>
        <v>35000000</v>
      </c>
      <c r="H80" s="22">
        <v>35000000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3">
        <f t="shared" si="64"/>
        <v>1</v>
      </c>
      <c r="AC80" s="22">
        <f t="shared" si="75"/>
        <v>35000000</v>
      </c>
      <c r="AD80" s="22">
        <f>+'[1]ENERO 2017'!$J$177</f>
        <v>35000000</v>
      </c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>
        <f t="shared" si="65"/>
        <v>0</v>
      </c>
      <c r="AY80" s="22">
        <f t="shared" si="76"/>
        <v>0</v>
      </c>
      <c r="AZ80" s="22">
        <f t="shared" si="77"/>
        <v>0</v>
      </c>
      <c r="BA80" s="22">
        <f t="shared" si="77"/>
        <v>0</v>
      </c>
      <c r="BB80" s="22">
        <f t="shared" si="77"/>
        <v>0</v>
      </c>
      <c r="BC80" s="22">
        <f t="shared" si="77"/>
        <v>0</v>
      </c>
      <c r="BD80" s="22">
        <f t="shared" si="77"/>
        <v>0</v>
      </c>
      <c r="BE80" s="22">
        <f t="shared" si="77"/>
        <v>0</v>
      </c>
      <c r="BF80" s="22">
        <f t="shared" si="77"/>
        <v>0</v>
      </c>
      <c r="BG80" s="22">
        <f t="shared" si="77"/>
        <v>0</v>
      </c>
      <c r="BH80" s="22">
        <f t="shared" si="77"/>
        <v>0</v>
      </c>
      <c r="BI80" s="22">
        <f t="shared" si="77"/>
        <v>0</v>
      </c>
      <c r="BJ80" s="22">
        <f t="shared" si="77"/>
        <v>0</v>
      </c>
      <c r="BK80" s="22">
        <f t="shared" si="77"/>
        <v>0</v>
      </c>
      <c r="BL80" s="22">
        <f t="shared" si="77"/>
        <v>0</v>
      </c>
      <c r="BM80" s="22">
        <f t="shared" si="77"/>
        <v>0</v>
      </c>
      <c r="BN80" s="22">
        <f t="shared" si="77"/>
        <v>0</v>
      </c>
      <c r="BO80" s="22">
        <f t="shared" si="77"/>
        <v>0</v>
      </c>
      <c r="BP80" s="22">
        <f t="shared" si="78"/>
        <v>0</v>
      </c>
      <c r="BQ80" s="22">
        <f t="shared" si="78"/>
        <v>0</v>
      </c>
      <c r="BR80" s="22">
        <f t="shared" si="78"/>
        <v>0</v>
      </c>
      <c r="BS80" s="22">
        <f t="shared" si="78"/>
        <v>0</v>
      </c>
      <c r="BT80" s="23">
        <f t="shared" si="67"/>
        <v>0.57065279999999996</v>
      </c>
      <c r="BU80" s="22">
        <f t="shared" si="79"/>
        <v>19972848</v>
      </c>
      <c r="BV80" s="22">
        <f>+'[2]FEBRERO 2017'!$H$257</f>
        <v>19972848</v>
      </c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3">
        <f t="shared" si="53"/>
        <v>0.42934720000000004</v>
      </c>
      <c r="CQ80" s="22">
        <f t="shared" si="80"/>
        <v>15027152</v>
      </c>
      <c r="CR80" s="22">
        <f t="shared" si="83"/>
        <v>15027152</v>
      </c>
      <c r="CS80" s="22">
        <f t="shared" si="81"/>
        <v>0</v>
      </c>
      <c r="CT80" s="22">
        <f t="shared" si="81"/>
        <v>0</v>
      </c>
      <c r="CU80" s="22">
        <f t="shared" si="81"/>
        <v>0</v>
      </c>
      <c r="CV80" s="22">
        <f t="shared" si="81"/>
        <v>0</v>
      </c>
      <c r="CW80" s="22">
        <f t="shared" si="81"/>
        <v>0</v>
      </c>
      <c r="CX80" s="22">
        <f t="shared" si="81"/>
        <v>0</v>
      </c>
      <c r="CY80" s="22">
        <f t="shared" si="81"/>
        <v>0</v>
      </c>
      <c r="CZ80" s="22">
        <f t="shared" si="81"/>
        <v>0</v>
      </c>
      <c r="DA80" s="22">
        <f t="shared" si="81"/>
        <v>0</v>
      </c>
      <c r="DB80" s="22">
        <f t="shared" si="81"/>
        <v>0</v>
      </c>
      <c r="DC80" s="22">
        <f t="shared" si="81"/>
        <v>0</v>
      </c>
      <c r="DD80" s="22">
        <f t="shared" si="81"/>
        <v>0</v>
      </c>
      <c r="DE80" s="22">
        <f t="shared" si="81"/>
        <v>0</v>
      </c>
      <c r="DF80" s="22">
        <f t="shared" si="81"/>
        <v>0</v>
      </c>
      <c r="DG80" s="22">
        <f t="shared" si="81"/>
        <v>0</v>
      </c>
      <c r="DH80" s="22">
        <f t="shared" si="81"/>
        <v>0</v>
      </c>
      <c r="DI80" s="22">
        <f t="shared" si="82"/>
        <v>0</v>
      </c>
      <c r="DJ80" s="22">
        <f t="shared" si="82"/>
        <v>0</v>
      </c>
      <c r="DK80" s="22">
        <f t="shared" si="82"/>
        <v>0</v>
      </c>
      <c r="DM80" s="26">
        <f t="shared" si="27"/>
        <v>35000000</v>
      </c>
      <c r="DN80" s="26">
        <f t="shared" si="28"/>
        <v>35000000</v>
      </c>
      <c r="DO80" s="26">
        <f t="shared" si="29"/>
        <v>35000000</v>
      </c>
    </row>
    <row r="81" spans="1:119" ht="20.25" customHeight="1" x14ac:dyDescent="0.25">
      <c r="A81" s="162"/>
      <c r="B81" s="152"/>
      <c r="C81" s="52" t="s">
        <v>252</v>
      </c>
      <c r="D81" s="19" t="s">
        <v>253</v>
      </c>
      <c r="E81" s="20">
        <v>301</v>
      </c>
      <c r="F81" s="21" t="s">
        <v>146</v>
      </c>
      <c r="G81" s="22">
        <f t="shared" si="74"/>
        <v>140000000</v>
      </c>
      <c r="H81" s="22"/>
      <c r="I81" s="22">
        <v>60000000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>
        <v>80000000</v>
      </c>
      <c r="X81" s="22"/>
      <c r="Y81" s="22"/>
      <c r="Z81" s="22"/>
      <c r="AA81" s="22"/>
      <c r="AB81" s="23">
        <f t="shared" si="64"/>
        <v>1</v>
      </c>
      <c r="AC81" s="22">
        <f t="shared" si="75"/>
        <v>140000000</v>
      </c>
      <c r="AD81" s="22"/>
      <c r="AE81" s="22">
        <f>+'[1]ENERO 2017'!$K$184</f>
        <v>60000000</v>
      </c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>
        <f>+'[5]ABRIL 2017'!$Y$304</f>
        <v>80000000</v>
      </c>
      <c r="AT81" s="22"/>
      <c r="AU81" s="22"/>
      <c r="AV81" s="22"/>
      <c r="AW81" s="22"/>
      <c r="AX81" s="23">
        <f t="shared" si="65"/>
        <v>0</v>
      </c>
      <c r="AY81" s="22">
        <f t="shared" si="76"/>
        <v>0</v>
      </c>
      <c r="AZ81" s="22">
        <f t="shared" si="77"/>
        <v>0</v>
      </c>
      <c r="BA81" s="22">
        <f t="shared" si="77"/>
        <v>0</v>
      </c>
      <c r="BB81" s="22">
        <f t="shared" si="77"/>
        <v>0</v>
      </c>
      <c r="BC81" s="22">
        <f t="shared" si="77"/>
        <v>0</v>
      </c>
      <c r="BD81" s="22">
        <f t="shared" si="77"/>
        <v>0</v>
      </c>
      <c r="BE81" s="22">
        <f t="shared" si="77"/>
        <v>0</v>
      </c>
      <c r="BF81" s="22">
        <f t="shared" si="77"/>
        <v>0</v>
      </c>
      <c r="BG81" s="22">
        <f t="shared" si="77"/>
        <v>0</v>
      </c>
      <c r="BH81" s="22">
        <f t="shared" si="77"/>
        <v>0</v>
      </c>
      <c r="BI81" s="22">
        <f t="shared" si="77"/>
        <v>0</v>
      </c>
      <c r="BJ81" s="22">
        <f t="shared" si="77"/>
        <v>0</v>
      </c>
      <c r="BK81" s="22">
        <f t="shared" si="77"/>
        <v>0</v>
      </c>
      <c r="BL81" s="22">
        <f t="shared" si="77"/>
        <v>0</v>
      </c>
      <c r="BM81" s="22">
        <f t="shared" si="77"/>
        <v>0</v>
      </c>
      <c r="BN81" s="22">
        <f t="shared" si="77"/>
        <v>0</v>
      </c>
      <c r="BO81" s="22">
        <f t="shared" si="77"/>
        <v>0</v>
      </c>
      <c r="BP81" s="22">
        <f t="shared" si="78"/>
        <v>0</v>
      </c>
      <c r="BQ81" s="22">
        <f t="shared" si="78"/>
        <v>0</v>
      </c>
      <c r="BR81" s="22">
        <f t="shared" si="78"/>
        <v>0</v>
      </c>
      <c r="BS81" s="22">
        <f t="shared" si="78"/>
        <v>0</v>
      </c>
      <c r="BT81" s="23">
        <f t="shared" si="67"/>
        <v>0.92801532142857146</v>
      </c>
      <c r="BU81" s="22">
        <f t="shared" si="79"/>
        <v>129922145</v>
      </c>
      <c r="BV81" s="22"/>
      <c r="BW81" s="22">
        <f>+'[3]MAYO 2017'!$H$390</f>
        <v>60000000</v>
      </c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>
        <f>+'[3]MAYO 2017'!$H$370+'[3]MAYO 2017'!$H$393</f>
        <v>69922145</v>
      </c>
      <c r="CL81" s="22"/>
      <c r="CM81" s="22"/>
      <c r="CN81" s="22"/>
      <c r="CO81" s="22"/>
      <c r="CP81" s="23">
        <f t="shared" si="53"/>
        <v>7.198467857142854E-2</v>
      </c>
      <c r="CQ81" s="22">
        <f t="shared" si="80"/>
        <v>10077855</v>
      </c>
      <c r="CR81" s="22">
        <f t="shared" si="83"/>
        <v>0</v>
      </c>
      <c r="CS81" s="22">
        <f t="shared" si="81"/>
        <v>0</v>
      </c>
      <c r="CT81" s="22">
        <f t="shared" si="81"/>
        <v>0</v>
      </c>
      <c r="CU81" s="22">
        <f t="shared" si="81"/>
        <v>0</v>
      </c>
      <c r="CV81" s="22">
        <f t="shared" si="81"/>
        <v>0</v>
      </c>
      <c r="CW81" s="22">
        <f t="shared" si="81"/>
        <v>0</v>
      </c>
      <c r="CX81" s="22">
        <f t="shared" si="81"/>
        <v>0</v>
      </c>
      <c r="CY81" s="22">
        <f t="shared" si="81"/>
        <v>0</v>
      </c>
      <c r="CZ81" s="22">
        <f t="shared" si="81"/>
        <v>0</v>
      </c>
      <c r="DA81" s="22">
        <f t="shared" si="81"/>
        <v>0</v>
      </c>
      <c r="DB81" s="22">
        <f t="shared" si="81"/>
        <v>0</v>
      </c>
      <c r="DC81" s="22">
        <f t="shared" si="81"/>
        <v>0</v>
      </c>
      <c r="DD81" s="22">
        <f t="shared" si="81"/>
        <v>0</v>
      </c>
      <c r="DE81" s="22">
        <f t="shared" si="81"/>
        <v>0</v>
      </c>
      <c r="DF81" s="22">
        <f t="shared" si="81"/>
        <v>0</v>
      </c>
      <c r="DG81" s="22">
        <f t="shared" si="81"/>
        <v>10077855</v>
      </c>
      <c r="DH81" s="22">
        <f t="shared" si="81"/>
        <v>0</v>
      </c>
      <c r="DI81" s="22">
        <f t="shared" si="82"/>
        <v>0</v>
      </c>
      <c r="DJ81" s="22">
        <f t="shared" si="82"/>
        <v>0</v>
      </c>
      <c r="DK81" s="22">
        <f t="shared" si="82"/>
        <v>0</v>
      </c>
      <c r="DM81" s="26">
        <f t="shared" si="27"/>
        <v>140000000</v>
      </c>
      <c r="DN81" s="26">
        <f t="shared" si="28"/>
        <v>140000000</v>
      </c>
      <c r="DO81" s="26">
        <f t="shared" si="29"/>
        <v>140000000</v>
      </c>
    </row>
    <row r="82" spans="1:119" ht="36" customHeight="1" x14ac:dyDescent="0.25">
      <c r="A82" s="162"/>
      <c r="B82" s="152"/>
      <c r="C82" s="52" t="s">
        <v>254</v>
      </c>
      <c r="D82" s="19" t="s">
        <v>255</v>
      </c>
      <c r="E82" s="20">
        <v>301</v>
      </c>
      <c r="F82" s="21" t="s">
        <v>256</v>
      </c>
      <c r="G82" s="22">
        <f t="shared" si="74"/>
        <v>29955000</v>
      </c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>
        <v>29955000</v>
      </c>
      <c r="X82" s="22"/>
      <c r="Y82" s="22"/>
      <c r="Z82" s="22"/>
      <c r="AA82" s="22"/>
      <c r="AB82" s="23">
        <f t="shared" si="64"/>
        <v>1</v>
      </c>
      <c r="AC82" s="22">
        <f t="shared" si="75"/>
        <v>29955000</v>
      </c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>
        <f>+'[1]ENERO 2017'!$Q$191</f>
        <v>29955000</v>
      </c>
      <c r="AT82" s="22"/>
      <c r="AU82" s="22"/>
      <c r="AV82" s="22"/>
      <c r="AW82" s="22"/>
      <c r="AX82" s="23">
        <f t="shared" si="65"/>
        <v>0</v>
      </c>
      <c r="AY82" s="22">
        <f t="shared" si="76"/>
        <v>0</v>
      </c>
      <c r="AZ82" s="22">
        <f t="shared" si="77"/>
        <v>0</v>
      </c>
      <c r="BA82" s="22">
        <f t="shared" si="77"/>
        <v>0</v>
      </c>
      <c r="BB82" s="22">
        <f t="shared" si="77"/>
        <v>0</v>
      </c>
      <c r="BC82" s="22">
        <f t="shared" si="77"/>
        <v>0</v>
      </c>
      <c r="BD82" s="22">
        <f t="shared" si="77"/>
        <v>0</v>
      </c>
      <c r="BE82" s="22">
        <f t="shared" si="77"/>
        <v>0</v>
      </c>
      <c r="BF82" s="22">
        <f t="shared" si="77"/>
        <v>0</v>
      </c>
      <c r="BG82" s="22">
        <f t="shared" si="77"/>
        <v>0</v>
      </c>
      <c r="BH82" s="22">
        <f t="shared" si="77"/>
        <v>0</v>
      </c>
      <c r="BI82" s="22">
        <f t="shared" si="77"/>
        <v>0</v>
      </c>
      <c r="BJ82" s="22">
        <f t="shared" si="77"/>
        <v>0</v>
      </c>
      <c r="BK82" s="22">
        <f t="shared" si="77"/>
        <v>0</v>
      </c>
      <c r="BL82" s="22">
        <f t="shared" si="77"/>
        <v>0</v>
      </c>
      <c r="BM82" s="22">
        <f t="shared" si="77"/>
        <v>0</v>
      </c>
      <c r="BN82" s="22">
        <f t="shared" si="77"/>
        <v>0</v>
      </c>
      <c r="BO82" s="22">
        <f t="shared" si="77"/>
        <v>0</v>
      </c>
      <c r="BP82" s="22">
        <f t="shared" si="78"/>
        <v>0</v>
      </c>
      <c r="BQ82" s="22">
        <f t="shared" si="78"/>
        <v>0</v>
      </c>
      <c r="BR82" s="22">
        <f t="shared" si="78"/>
        <v>0</v>
      </c>
      <c r="BS82" s="22">
        <f t="shared" si="78"/>
        <v>0</v>
      </c>
      <c r="BT82" s="23">
        <f t="shared" si="67"/>
        <v>0.70219983308295775</v>
      </c>
      <c r="BU82" s="22">
        <f t="shared" si="79"/>
        <v>21034396</v>
      </c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>
        <f>+'[2]FEBRERO 2017'!$H$288</f>
        <v>21034396</v>
      </c>
      <c r="CL82" s="22"/>
      <c r="CM82" s="22"/>
      <c r="CN82" s="22"/>
      <c r="CO82" s="22"/>
      <c r="CP82" s="23">
        <f t="shared" si="53"/>
        <v>0.29780016691704225</v>
      </c>
      <c r="CQ82" s="22">
        <f t="shared" si="80"/>
        <v>8920604</v>
      </c>
      <c r="CR82" s="22">
        <f t="shared" si="83"/>
        <v>0</v>
      </c>
      <c r="CS82" s="22">
        <f t="shared" si="81"/>
        <v>0</v>
      </c>
      <c r="CT82" s="22">
        <f t="shared" si="81"/>
        <v>0</v>
      </c>
      <c r="CU82" s="22">
        <f t="shared" si="81"/>
        <v>0</v>
      </c>
      <c r="CV82" s="22">
        <f t="shared" si="81"/>
        <v>0</v>
      </c>
      <c r="CW82" s="22">
        <f t="shared" si="81"/>
        <v>0</v>
      </c>
      <c r="CX82" s="22">
        <f t="shared" si="81"/>
        <v>0</v>
      </c>
      <c r="CY82" s="22">
        <f t="shared" si="81"/>
        <v>0</v>
      </c>
      <c r="CZ82" s="22">
        <f t="shared" si="81"/>
        <v>0</v>
      </c>
      <c r="DA82" s="22">
        <f t="shared" si="81"/>
        <v>0</v>
      </c>
      <c r="DB82" s="22">
        <f t="shared" si="81"/>
        <v>0</v>
      </c>
      <c r="DC82" s="22">
        <f t="shared" si="81"/>
        <v>0</v>
      </c>
      <c r="DD82" s="22">
        <f t="shared" si="81"/>
        <v>0</v>
      </c>
      <c r="DE82" s="22">
        <f t="shared" si="81"/>
        <v>0</v>
      </c>
      <c r="DF82" s="22">
        <f t="shared" si="81"/>
        <v>0</v>
      </c>
      <c r="DG82" s="22">
        <f t="shared" si="81"/>
        <v>8920604</v>
      </c>
      <c r="DH82" s="22">
        <f t="shared" si="81"/>
        <v>0</v>
      </c>
      <c r="DI82" s="22">
        <f t="shared" si="82"/>
        <v>0</v>
      </c>
      <c r="DJ82" s="22">
        <f t="shared" si="82"/>
        <v>0</v>
      </c>
      <c r="DK82" s="22">
        <f t="shared" si="82"/>
        <v>0</v>
      </c>
      <c r="DM82" s="26">
        <f t="shared" si="27"/>
        <v>29955000</v>
      </c>
      <c r="DN82" s="26">
        <f t="shared" si="28"/>
        <v>29955000</v>
      </c>
      <c r="DO82" s="26">
        <f t="shared" si="29"/>
        <v>29955000</v>
      </c>
    </row>
    <row r="83" spans="1:119" ht="29.25" customHeight="1" x14ac:dyDescent="0.25">
      <c r="A83" s="162"/>
      <c r="B83" s="65" t="s">
        <v>257</v>
      </c>
      <c r="C83" s="79" t="s">
        <v>258</v>
      </c>
      <c r="D83" s="19" t="s">
        <v>259</v>
      </c>
      <c r="E83" s="28">
        <v>301</v>
      </c>
      <c r="F83" s="21" t="s">
        <v>260</v>
      </c>
      <c r="G83" s="22">
        <f t="shared" si="74"/>
        <v>416000000</v>
      </c>
      <c r="H83" s="22">
        <v>30000000</v>
      </c>
      <c r="I83" s="22">
        <v>270000000</v>
      </c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>
        <v>115000000</v>
      </c>
      <c r="U83" s="22"/>
      <c r="V83" s="22"/>
      <c r="W83" s="22"/>
      <c r="X83" s="22"/>
      <c r="Y83" s="22"/>
      <c r="Z83" s="22"/>
      <c r="AA83" s="78">
        <v>1000000</v>
      </c>
      <c r="AB83" s="23">
        <f t="shared" si="64"/>
        <v>0.72115384615384615</v>
      </c>
      <c r="AC83" s="22">
        <f t="shared" si="75"/>
        <v>300000000</v>
      </c>
      <c r="AD83" s="22">
        <f>+'[1]ENERO 2017'!$J$198</f>
        <v>30000000</v>
      </c>
      <c r="AE83" s="22">
        <f>+'[1]ENERO 2017'!$K$198</f>
        <v>270000000</v>
      </c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3">
        <f t="shared" si="65"/>
        <v>0.27884615384615385</v>
      </c>
      <c r="AY83" s="22">
        <f t="shared" si="76"/>
        <v>116000000</v>
      </c>
      <c r="AZ83" s="22">
        <f t="shared" si="77"/>
        <v>0</v>
      </c>
      <c r="BA83" s="22">
        <f t="shared" si="77"/>
        <v>0</v>
      </c>
      <c r="BB83" s="22">
        <f t="shared" si="77"/>
        <v>0</v>
      </c>
      <c r="BC83" s="22">
        <f t="shared" si="77"/>
        <v>0</v>
      </c>
      <c r="BD83" s="22">
        <f t="shared" si="77"/>
        <v>0</v>
      </c>
      <c r="BE83" s="22">
        <f t="shared" si="77"/>
        <v>0</v>
      </c>
      <c r="BF83" s="22">
        <f t="shared" si="77"/>
        <v>0</v>
      </c>
      <c r="BG83" s="22">
        <f t="shared" si="77"/>
        <v>0</v>
      </c>
      <c r="BH83" s="22">
        <f t="shared" si="77"/>
        <v>0</v>
      </c>
      <c r="BI83" s="22">
        <f t="shared" si="77"/>
        <v>0</v>
      </c>
      <c r="BJ83" s="22">
        <f t="shared" si="77"/>
        <v>0</v>
      </c>
      <c r="BK83" s="22">
        <f t="shared" si="77"/>
        <v>0</v>
      </c>
      <c r="BL83" s="22">
        <f t="shared" si="77"/>
        <v>115000000</v>
      </c>
      <c r="BM83" s="22">
        <f t="shared" si="77"/>
        <v>0</v>
      </c>
      <c r="BN83" s="22">
        <f t="shared" si="77"/>
        <v>0</v>
      </c>
      <c r="BO83" s="22">
        <f t="shared" si="77"/>
        <v>0</v>
      </c>
      <c r="BP83" s="22">
        <f t="shared" si="78"/>
        <v>0</v>
      </c>
      <c r="BQ83" s="22">
        <f t="shared" si="78"/>
        <v>0</v>
      </c>
      <c r="BR83" s="22">
        <f t="shared" si="78"/>
        <v>0</v>
      </c>
      <c r="BS83" s="22">
        <f t="shared" si="78"/>
        <v>1000000</v>
      </c>
      <c r="BT83" s="23">
        <f t="shared" si="67"/>
        <v>0.49132928605769233</v>
      </c>
      <c r="BU83" s="22">
        <f t="shared" si="79"/>
        <v>204392983</v>
      </c>
      <c r="BV83" s="22">
        <f>+'[2]FEBRERO 2017'!$H$297</f>
        <v>22000000</v>
      </c>
      <c r="BW83" s="22">
        <f>+'[3]MAYO 2017'!$H$411</f>
        <v>182392983</v>
      </c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3">
        <f t="shared" si="53"/>
        <v>0.50867071394230767</v>
      </c>
      <c r="CQ83" s="22">
        <f t="shared" si="80"/>
        <v>211607017</v>
      </c>
      <c r="CR83" s="22">
        <f t="shared" si="83"/>
        <v>8000000</v>
      </c>
      <c r="CS83" s="22">
        <f t="shared" si="81"/>
        <v>87607017</v>
      </c>
      <c r="CT83" s="22">
        <f t="shared" si="81"/>
        <v>0</v>
      </c>
      <c r="CU83" s="22">
        <f t="shared" si="81"/>
        <v>0</v>
      </c>
      <c r="CV83" s="22">
        <f t="shared" si="81"/>
        <v>0</v>
      </c>
      <c r="CW83" s="22">
        <f t="shared" si="81"/>
        <v>0</v>
      </c>
      <c r="CX83" s="22">
        <f t="shared" si="81"/>
        <v>0</v>
      </c>
      <c r="CY83" s="22">
        <f t="shared" si="81"/>
        <v>0</v>
      </c>
      <c r="CZ83" s="22">
        <f t="shared" si="81"/>
        <v>0</v>
      </c>
      <c r="DA83" s="22">
        <f t="shared" si="81"/>
        <v>0</v>
      </c>
      <c r="DB83" s="22">
        <f t="shared" si="81"/>
        <v>0</v>
      </c>
      <c r="DC83" s="22">
        <f t="shared" si="81"/>
        <v>0</v>
      </c>
      <c r="DD83" s="22">
        <f t="shared" si="81"/>
        <v>115000000</v>
      </c>
      <c r="DE83" s="22">
        <f t="shared" si="81"/>
        <v>0</v>
      </c>
      <c r="DF83" s="22">
        <f t="shared" si="81"/>
        <v>0</v>
      </c>
      <c r="DG83" s="22">
        <f t="shared" si="81"/>
        <v>0</v>
      </c>
      <c r="DH83" s="22">
        <f t="shared" si="81"/>
        <v>0</v>
      </c>
      <c r="DI83" s="22">
        <f t="shared" si="82"/>
        <v>0</v>
      </c>
      <c r="DJ83" s="22">
        <f t="shared" si="82"/>
        <v>0</v>
      </c>
      <c r="DK83" s="22">
        <f t="shared" si="82"/>
        <v>1000000</v>
      </c>
      <c r="DM83" s="26">
        <f t="shared" si="27"/>
        <v>416000000</v>
      </c>
      <c r="DN83" s="26">
        <f t="shared" si="28"/>
        <v>416000000</v>
      </c>
      <c r="DO83" s="26">
        <f t="shared" si="29"/>
        <v>416000000</v>
      </c>
    </row>
    <row r="84" spans="1:119" ht="48" customHeight="1" x14ac:dyDescent="0.25">
      <c r="A84" s="162"/>
      <c r="B84" s="80" t="s">
        <v>261</v>
      </c>
      <c r="C84" s="52" t="s">
        <v>262</v>
      </c>
      <c r="D84" s="19" t="s">
        <v>263</v>
      </c>
      <c r="E84" s="20">
        <v>301</v>
      </c>
      <c r="F84" s="21" t="s">
        <v>264</v>
      </c>
      <c r="G84" s="22">
        <f t="shared" si="74"/>
        <v>410548971</v>
      </c>
      <c r="H84" s="22">
        <v>20000000</v>
      </c>
      <c r="I84" s="22">
        <v>270000000</v>
      </c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>
        <v>115450000</v>
      </c>
      <c r="U84" s="22"/>
      <c r="V84" s="22"/>
      <c r="W84" s="22"/>
      <c r="X84" s="22"/>
      <c r="Y84" s="22"/>
      <c r="Z84" s="22"/>
      <c r="AA84" s="78">
        <f>3000000+2098971</f>
        <v>5098971</v>
      </c>
      <c r="AB84" s="23">
        <f t="shared" si="64"/>
        <v>0.7063712747680958</v>
      </c>
      <c r="AC84" s="22">
        <f t="shared" si="75"/>
        <v>290000000</v>
      </c>
      <c r="AD84" s="22">
        <f>+'[1]ENERO 2017'!$J$213</f>
        <v>20000000</v>
      </c>
      <c r="AE84" s="22">
        <f>+'[1]ENERO 2017'!$K$213</f>
        <v>270000000</v>
      </c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3">
        <f t="shared" si="65"/>
        <v>0.2936287252319042</v>
      </c>
      <c r="AY84" s="22">
        <f t="shared" si="76"/>
        <v>120548971</v>
      </c>
      <c r="AZ84" s="22">
        <f t="shared" si="77"/>
        <v>0</v>
      </c>
      <c r="BA84" s="22">
        <f t="shared" si="77"/>
        <v>0</v>
      </c>
      <c r="BB84" s="22">
        <f t="shared" si="77"/>
        <v>0</v>
      </c>
      <c r="BC84" s="22">
        <f t="shared" si="77"/>
        <v>0</v>
      </c>
      <c r="BD84" s="22">
        <f t="shared" si="77"/>
        <v>0</v>
      </c>
      <c r="BE84" s="22">
        <f t="shared" si="77"/>
        <v>0</v>
      </c>
      <c r="BF84" s="22">
        <f t="shared" si="77"/>
        <v>0</v>
      </c>
      <c r="BG84" s="22">
        <f t="shared" si="77"/>
        <v>0</v>
      </c>
      <c r="BH84" s="22">
        <f t="shared" si="77"/>
        <v>0</v>
      </c>
      <c r="BI84" s="22">
        <f t="shared" si="77"/>
        <v>0</v>
      </c>
      <c r="BJ84" s="22">
        <f t="shared" si="77"/>
        <v>0</v>
      </c>
      <c r="BK84" s="22">
        <f t="shared" si="77"/>
        <v>0</v>
      </c>
      <c r="BL84" s="22">
        <f t="shared" si="77"/>
        <v>115450000</v>
      </c>
      <c r="BM84" s="22">
        <f t="shared" si="77"/>
        <v>0</v>
      </c>
      <c r="BN84" s="22">
        <f t="shared" si="77"/>
        <v>0</v>
      </c>
      <c r="BO84" s="22">
        <f t="shared" si="77"/>
        <v>0</v>
      </c>
      <c r="BP84" s="22">
        <f t="shared" si="78"/>
        <v>0</v>
      </c>
      <c r="BQ84" s="22">
        <f t="shared" si="78"/>
        <v>0</v>
      </c>
      <c r="BR84" s="22">
        <f t="shared" si="78"/>
        <v>0</v>
      </c>
      <c r="BS84" s="22">
        <f t="shared" si="78"/>
        <v>5098971</v>
      </c>
      <c r="BT84" s="23">
        <f t="shared" si="67"/>
        <v>0.5020781917877466</v>
      </c>
      <c r="BU84" s="22">
        <f t="shared" si="79"/>
        <v>206127685</v>
      </c>
      <c r="BV84" s="22">
        <f>+'[2]FEBRERO 2017'!$H$347</f>
        <v>20000000</v>
      </c>
      <c r="BW84" s="22">
        <f>+'[3]MAYO 2017'!$H$455</f>
        <v>186127685</v>
      </c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3">
        <f t="shared" si="53"/>
        <v>0.4979218082122534</v>
      </c>
      <c r="CQ84" s="22">
        <f t="shared" si="80"/>
        <v>204421286</v>
      </c>
      <c r="CR84" s="22">
        <f t="shared" si="83"/>
        <v>0</v>
      </c>
      <c r="CS84" s="22">
        <f t="shared" si="81"/>
        <v>83872315</v>
      </c>
      <c r="CT84" s="22">
        <f t="shared" si="81"/>
        <v>0</v>
      </c>
      <c r="CU84" s="22">
        <f t="shared" si="81"/>
        <v>0</v>
      </c>
      <c r="CV84" s="22">
        <f t="shared" si="81"/>
        <v>0</v>
      </c>
      <c r="CW84" s="22">
        <f t="shared" si="81"/>
        <v>0</v>
      </c>
      <c r="CX84" s="22">
        <f t="shared" si="81"/>
        <v>0</v>
      </c>
      <c r="CY84" s="22">
        <f t="shared" si="81"/>
        <v>0</v>
      </c>
      <c r="CZ84" s="22">
        <f t="shared" si="81"/>
        <v>0</v>
      </c>
      <c r="DA84" s="22">
        <f t="shared" si="81"/>
        <v>0</v>
      </c>
      <c r="DB84" s="22">
        <f t="shared" si="81"/>
        <v>0</v>
      </c>
      <c r="DC84" s="22">
        <f t="shared" si="81"/>
        <v>0</v>
      </c>
      <c r="DD84" s="22">
        <f t="shared" si="81"/>
        <v>115450000</v>
      </c>
      <c r="DE84" s="22">
        <f t="shared" si="81"/>
        <v>0</v>
      </c>
      <c r="DF84" s="22">
        <f t="shared" si="81"/>
        <v>0</v>
      </c>
      <c r="DG84" s="22">
        <f t="shared" si="81"/>
        <v>0</v>
      </c>
      <c r="DH84" s="22">
        <f t="shared" si="81"/>
        <v>0</v>
      </c>
      <c r="DI84" s="22">
        <f t="shared" si="82"/>
        <v>0</v>
      </c>
      <c r="DJ84" s="22">
        <f t="shared" si="82"/>
        <v>0</v>
      </c>
      <c r="DK84" s="22">
        <f t="shared" si="82"/>
        <v>5098971</v>
      </c>
      <c r="DM84" s="26">
        <f t="shared" si="27"/>
        <v>410548971</v>
      </c>
      <c r="DN84" s="26">
        <f t="shared" si="28"/>
        <v>410548971</v>
      </c>
      <c r="DO84" s="26">
        <f t="shared" si="29"/>
        <v>410548971</v>
      </c>
    </row>
    <row r="85" spans="1:119" ht="74.25" customHeight="1" x14ac:dyDescent="0.25">
      <c r="A85" s="162"/>
      <c r="B85" s="80" t="s">
        <v>265</v>
      </c>
      <c r="C85" s="52" t="s">
        <v>266</v>
      </c>
      <c r="D85" s="19" t="s">
        <v>267</v>
      </c>
      <c r="E85" s="20">
        <v>301</v>
      </c>
      <c r="F85" s="21" t="s">
        <v>268</v>
      </c>
      <c r="G85" s="22">
        <f t="shared" si="74"/>
        <v>91165225</v>
      </c>
      <c r="H85" s="22">
        <v>880851</v>
      </c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>
        <v>37683184</v>
      </c>
      <c r="X85" s="22"/>
      <c r="Y85" s="22"/>
      <c r="Z85" s="22"/>
      <c r="AA85" s="78">
        <f>33000000+4901190+5000000+5500000+4200000</f>
        <v>52601190</v>
      </c>
      <c r="AB85" s="23">
        <f t="shared" si="64"/>
        <v>0.86730849400086496</v>
      </c>
      <c r="AC85" s="22">
        <f t="shared" si="75"/>
        <v>79068374</v>
      </c>
      <c r="AD85" s="22">
        <f>+'[1]ENERO 2017'!$J$220</f>
        <v>880851</v>
      </c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>
        <f>+'[1]ENERO 2017'!$Q$220</f>
        <v>36802333</v>
      </c>
      <c r="AT85" s="22"/>
      <c r="AU85" s="22"/>
      <c r="AV85" s="22"/>
      <c r="AW85" s="22">
        <f>+'[3]MAYO 2017'!$AC$485</f>
        <v>41385190</v>
      </c>
      <c r="AX85" s="23">
        <f t="shared" si="65"/>
        <v>0.13269150599913504</v>
      </c>
      <c r="AY85" s="22">
        <f t="shared" si="76"/>
        <v>12096851</v>
      </c>
      <c r="AZ85" s="22">
        <f t="shared" si="77"/>
        <v>0</v>
      </c>
      <c r="BA85" s="22">
        <f t="shared" si="77"/>
        <v>0</v>
      </c>
      <c r="BB85" s="22">
        <f t="shared" si="77"/>
        <v>0</v>
      </c>
      <c r="BC85" s="22">
        <f t="shared" si="77"/>
        <v>0</v>
      </c>
      <c r="BD85" s="22">
        <f t="shared" si="77"/>
        <v>0</v>
      </c>
      <c r="BE85" s="22">
        <f t="shared" si="77"/>
        <v>0</v>
      </c>
      <c r="BF85" s="22">
        <f t="shared" si="77"/>
        <v>0</v>
      </c>
      <c r="BG85" s="22">
        <f t="shared" si="77"/>
        <v>0</v>
      </c>
      <c r="BH85" s="22">
        <f t="shared" si="77"/>
        <v>0</v>
      </c>
      <c r="BI85" s="22">
        <f t="shared" si="77"/>
        <v>0</v>
      </c>
      <c r="BJ85" s="22">
        <f t="shared" si="77"/>
        <v>0</v>
      </c>
      <c r="BK85" s="22">
        <f t="shared" si="77"/>
        <v>0</v>
      </c>
      <c r="BL85" s="22">
        <f t="shared" si="77"/>
        <v>0</v>
      </c>
      <c r="BM85" s="22">
        <f t="shared" si="77"/>
        <v>0</v>
      </c>
      <c r="BN85" s="22">
        <f t="shared" si="77"/>
        <v>0</v>
      </c>
      <c r="BO85" s="22">
        <f t="shared" si="77"/>
        <v>880851</v>
      </c>
      <c r="BP85" s="22">
        <f t="shared" si="78"/>
        <v>0</v>
      </c>
      <c r="BQ85" s="22">
        <f t="shared" si="78"/>
        <v>0</v>
      </c>
      <c r="BR85" s="22">
        <f t="shared" si="78"/>
        <v>0</v>
      </c>
      <c r="BS85" s="22">
        <f t="shared" si="78"/>
        <v>11216000</v>
      </c>
      <c r="BT85" s="23">
        <f t="shared" si="67"/>
        <v>0.18344165771542822</v>
      </c>
      <c r="BU85" s="22">
        <f t="shared" si="79"/>
        <v>16723500</v>
      </c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>
        <f>+'[2]FEBRERO 2017'!$H$354</f>
        <v>1170000</v>
      </c>
      <c r="CL85" s="22"/>
      <c r="CM85" s="22"/>
      <c r="CN85" s="22"/>
      <c r="CO85" s="22">
        <f>+'[3]MAYO 2017'!$H$489+'[3]MAYO 2017'!$H$496</f>
        <v>15553500</v>
      </c>
      <c r="CP85" s="23">
        <f t="shared" si="53"/>
        <v>0.8165583422845718</v>
      </c>
      <c r="CQ85" s="22">
        <f t="shared" si="80"/>
        <v>74441725</v>
      </c>
      <c r="CR85" s="22">
        <f t="shared" si="83"/>
        <v>880851</v>
      </c>
      <c r="CS85" s="22">
        <f t="shared" si="81"/>
        <v>0</v>
      </c>
      <c r="CT85" s="22">
        <f t="shared" si="81"/>
        <v>0</v>
      </c>
      <c r="CU85" s="22">
        <f t="shared" si="81"/>
        <v>0</v>
      </c>
      <c r="CV85" s="22">
        <f t="shared" si="81"/>
        <v>0</v>
      </c>
      <c r="CW85" s="22">
        <f t="shared" si="81"/>
        <v>0</v>
      </c>
      <c r="CX85" s="22">
        <f t="shared" si="81"/>
        <v>0</v>
      </c>
      <c r="CY85" s="22">
        <f t="shared" si="81"/>
        <v>0</v>
      </c>
      <c r="CZ85" s="22">
        <f t="shared" si="81"/>
        <v>0</v>
      </c>
      <c r="DA85" s="22">
        <f t="shared" si="81"/>
        <v>0</v>
      </c>
      <c r="DB85" s="22">
        <f t="shared" si="81"/>
        <v>0</v>
      </c>
      <c r="DC85" s="22">
        <f t="shared" si="81"/>
        <v>0</v>
      </c>
      <c r="DD85" s="22">
        <f t="shared" si="81"/>
        <v>0</v>
      </c>
      <c r="DE85" s="22">
        <f t="shared" si="81"/>
        <v>0</v>
      </c>
      <c r="DF85" s="22">
        <f t="shared" si="81"/>
        <v>0</v>
      </c>
      <c r="DG85" s="22">
        <f t="shared" si="81"/>
        <v>36513184</v>
      </c>
      <c r="DH85" s="22">
        <f t="shared" si="81"/>
        <v>0</v>
      </c>
      <c r="DI85" s="22">
        <f t="shared" si="82"/>
        <v>0</v>
      </c>
      <c r="DJ85" s="22">
        <f t="shared" si="82"/>
        <v>0</v>
      </c>
      <c r="DK85" s="22">
        <f t="shared" si="82"/>
        <v>37047690</v>
      </c>
      <c r="DM85" s="26">
        <f t="shared" si="27"/>
        <v>91165225</v>
      </c>
      <c r="DN85" s="26">
        <f t="shared" si="28"/>
        <v>91165225</v>
      </c>
      <c r="DO85" s="26">
        <f t="shared" si="29"/>
        <v>91165225</v>
      </c>
    </row>
    <row r="86" spans="1:119" ht="33" customHeight="1" x14ac:dyDescent="0.25">
      <c r="A86" s="162"/>
      <c r="B86" s="151" t="s">
        <v>269</v>
      </c>
      <c r="C86" s="52" t="s">
        <v>270</v>
      </c>
      <c r="D86" s="19" t="s">
        <v>271</v>
      </c>
      <c r="E86" s="20">
        <v>301</v>
      </c>
      <c r="F86" s="21" t="s">
        <v>242</v>
      </c>
      <c r="G86" s="22">
        <f t="shared" si="74"/>
        <v>1431437569</v>
      </c>
      <c r="H86" s="22">
        <f>5000000+6859058</f>
        <v>11859058</v>
      </c>
      <c r="I86" s="22"/>
      <c r="J86" s="22"/>
      <c r="K86" s="22">
        <v>26578511</v>
      </c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>
        <v>1393000000</v>
      </c>
      <c r="X86" s="22"/>
      <c r="Y86" s="22"/>
      <c r="Z86" s="22"/>
      <c r="AA86" s="22"/>
      <c r="AB86" s="23">
        <f t="shared" si="64"/>
        <v>0.96679528326673392</v>
      </c>
      <c r="AC86" s="22">
        <f t="shared" si="75"/>
        <v>1383907090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>
        <f>+'[1]ENERO 2017'!$Q$228</f>
        <v>1383907090</v>
      </c>
      <c r="AT86" s="22"/>
      <c r="AU86" s="22"/>
      <c r="AV86" s="22"/>
      <c r="AW86" s="22"/>
      <c r="AX86" s="23">
        <f t="shared" si="65"/>
        <v>3.3204716733266082E-2</v>
      </c>
      <c r="AY86" s="22">
        <f t="shared" si="76"/>
        <v>47530479</v>
      </c>
      <c r="AZ86" s="22">
        <f t="shared" si="77"/>
        <v>11859058</v>
      </c>
      <c r="BA86" s="22">
        <f t="shared" si="77"/>
        <v>0</v>
      </c>
      <c r="BB86" s="22">
        <f t="shared" si="77"/>
        <v>0</v>
      </c>
      <c r="BC86" s="22">
        <f t="shared" si="77"/>
        <v>26578511</v>
      </c>
      <c r="BD86" s="22">
        <f t="shared" si="77"/>
        <v>0</v>
      </c>
      <c r="BE86" s="22">
        <f t="shared" si="77"/>
        <v>0</v>
      </c>
      <c r="BF86" s="22">
        <f t="shared" si="77"/>
        <v>0</v>
      </c>
      <c r="BG86" s="22">
        <f t="shared" si="77"/>
        <v>0</v>
      </c>
      <c r="BH86" s="22">
        <f t="shared" si="77"/>
        <v>0</v>
      </c>
      <c r="BI86" s="22">
        <f t="shared" si="77"/>
        <v>0</v>
      </c>
      <c r="BJ86" s="22">
        <f t="shared" si="77"/>
        <v>0</v>
      </c>
      <c r="BK86" s="22">
        <f t="shared" si="77"/>
        <v>0</v>
      </c>
      <c r="BL86" s="22">
        <f t="shared" si="77"/>
        <v>0</v>
      </c>
      <c r="BM86" s="22">
        <f t="shared" si="77"/>
        <v>0</v>
      </c>
      <c r="BN86" s="22">
        <f t="shared" si="77"/>
        <v>0</v>
      </c>
      <c r="BO86" s="22">
        <f t="shared" si="77"/>
        <v>9092910</v>
      </c>
      <c r="BP86" s="22">
        <f t="shared" si="78"/>
        <v>0</v>
      </c>
      <c r="BQ86" s="22">
        <f t="shared" si="78"/>
        <v>0</v>
      </c>
      <c r="BR86" s="22">
        <f t="shared" si="78"/>
        <v>0</v>
      </c>
      <c r="BS86" s="22">
        <f t="shared" si="78"/>
        <v>0</v>
      </c>
      <c r="BT86" s="23">
        <f t="shared" si="67"/>
        <v>0.95898264774410147</v>
      </c>
      <c r="BU86" s="22">
        <f t="shared" si="79"/>
        <v>1372723790</v>
      </c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>
        <f>+'[4]FEBRERO 2017'!$H$307</f>
        <v>1372723790</v>
      </c>
      <c r="CL86" s="22"/>
      <c r="CM86" s="22"/>
      <c r="CN86" s="22"/>
      <c r="CO86" s="22"/>
      <c r="CP86" s="23">
        <f t="shared" si="53"/>
        <v>4.1017352255898532E-2</v>
      </c>
      <c r="CQ86" s="22">
        <f t="shared" si="80"/>
        <v>58713779</v>
      </c>
      <c r="CR86" s="22">
        <f t="shared" si="83"/>
        <v>11859058</v>
      </c>
      <c r="CS86" s="22">
        <f t="shared" si="81"/>
        <v>0</v>
      </c>
      <c r="CT86" s="22">
        <f t="shared" si="81"/>
        <v>0</v>
      </c>
      <c r="CU86" s="22">
        <f t="shared" si="81"/>
        <v>26578511</v>
      </c>
      <c r="CV86" s="22">
        <f t="shared" si="81"/>
        <v>0</v>
      </c>
      <c r="CW86" s="22">
        <f t="shared" si="81"/>
        <v>0</v>
      </c>
      <c r="CX86" s="22">
        <f t="shared" si="81"/>
        <v>0</v>
      </c>
      <c r="CY86" s="22">
        <f t="shared" si="81"/>
        <v>0</v>
      </c>
      <c r="CZ86" s="22">
        <f t="shared" si="81"/>
        <v>0</v>
      </c>
      <c r="DA86" s="22">
        <f t="shared" si="81"/>
        <v>0</v>
      </c>
      <c r="DB86" s="22">
        <f t="shared" si="81"/>
        <v>0</v>
      </c>
      <c r="DC86" s="22">
        <f t="shared" si="81"/>
        <v>0</v>
      </c>
      <c r="DD86" s="22">
        <f t="shared" si="81"/>
        <v>0</v>
      </c>
      <c r="DE86" s="22">
        <f t="shared" si="81"/>
        <v>0</v>
      </c>
      <c r="DF86" s="22">
        <f t="shared" si="81"/>
        <v>0</v>
      </c>
      <c r="DG86" s="22">
        <f t="shared" si="81"/>
        <v>20276210</v>
      </c>
      <c r="DH86" s="22">
        <f t="shared" si="81"/>
        <v>0</v>
      </c>
      <c r="DI86" s="22">
        <f t="shared" si="82"/>
        <v>0</v>
      </c>
      <c r="DJ86" s="22">
        <f t="shared" si="82"/>
        <v>0</v>
      </c>
      <c r="DK86" s="22">
        <f t="shared" si="82"/>
        <v>0</v>
      </c>
      <c r="DM86" s="26">
        <f t="shared" si="27"/>
        <v>1431437569</v>
      </c>
      <c r="DN86" s="26">
        <f t="shared" si="28"/>
        <v>1431437569</v>
      </c>
      <c r="DO86" s="26">
        <f t="shared" si="29"/>
        <v>1431437569</v>
      </c>
    </row>
    <row r="87" spans="1:119" ht="36" customHeight="1" x14ac:dyDescent="0.25">
      <c r="A87" s="162"/>
      <c r="B87" s="152"/>
      <c r="C87" s="52" t="s">
        <v>272</v>
      </c>
      <c r="D87" s="19" t="s">
        <v>273</v>
      </c>
      <c r="E87" s="20">
        <v>301</v>
      </c>
      <c r="F87" s="21" t="s">
        <v>242</v>
      </c>
      <c r="G87" s="22">
        <f t="shared" si="74"/>
        <v>30000000</v>
      </c>
      <c r="H87" s="22"/>
      <c r="I87" s="22">
        <v>30000000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3">
        <f t="shared" si="64"/>
        <v>1</v>
      </c>
      <c r="AC87" s="22">
        <f t="shared" si="75"/>
        <v>30000000</v>
      </c>
      <c r="AD87" s="22"/>
      <c r="AE87" s="22">
        <f>+'[1]ENERO 2017'!$K$237</f>
        <v>30000000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3">
        <f t="shared" si="65"/>
        <v>0</v>
      </c>
      <c r="AY87" s="22">
        <f t="shared" si="76"/>
        <v>0</v>
      </c>
      <c r="AZ87" s="22">
        <f t="shared" si="77"/>
        <v>0</v>
      </c>
      <c r="BA87" s="22">
        <f t="shared" si="77"/>
        <v>0</v>
      </c>
      <c r="BB87" s="22">
        <f t="shared" si="77"/>
        <v>0</v>
      </c>
      <c r="BC87" s="22">
        <f t="shared" si="77"/>
        <v>0</v>
      </c>
      <c r="BD87" s="22">
        <f t="shared" si="77"/>
        <v>0</v>
      </c>
      <c r="BE87" s="22">
        <f t="shared" si="77"/>
        <v>0</v>
      </c>
      <c r="BF87" s="22">
        <f t="shared" si="77"/>
        <v>0</v>
      </c>
      <c r="BG87" s="22">
        <f t="shared" si="77"/>
        <v>0</v>
      </c>
      <c r="BH87" s="22">
        <f t="shared" si="77"/>
        <v>0</v>
      </c>
      <c r="BI87" s="22">
        <f t="shared" si="77"/>
        <v>0</v>
      </c>
      <c r="BJ87" s="22">
        <f t="shared" si="77"/>
        <v>0</v>
      </c>
      <c r="BK87" s="22">
        <f t="shared" si="77"/>
        <v>0</v>
      </c>
      <c r="BL87" s="22">
        <f t="shared" si="77"/>
        <v>0</v>
      </c>
      <c r="BM87" s="22">
        <f t="shared" si="77"/>
        <v>0</v>
      </c>
      <c r="BN87" s="22">
        <f t="shared" si="77"/>
        <v>0</v>
      </c>
      <c r="BO87" s="22">
        <f t="shared" si="77"/>
        <v>0</v>
      </c>
      <c r="BP87" s="22">
        <f t="shared" si="78"/>
        <v>0</v>
      </c>
      <c r="BQ87" s="22">
        <f t="shared" si="78"/>
        <v>0</v>
      </c>
      <c r="BR87" s="22">
        <f t="shared" si="78"/>
        <v>0</v>
      </c>
      <c r="BS87" s="22">
        <f t="shared" si="78"/>
        <v>0</v>
      </c>
      <c r="BT87" s="23">
        <f t="shared" si="67"/>
        <v>0.89882490000000004</v>
      </c>
      <c r="BU87" s="22">
        <f t="shared" si="79"/>
        <v>26964747</v>
      </c>
      <c r="BV87" s="22"/>
      <c r="BW87" s="22">
        <f>+'[5]ABRIL 2017'!$H$428</f>
        <v>26964747</v>
      </c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3">
        <f t="shared" si="53"/>
        <v>0.10117509999999996</v>
      </c>
      <c r="CQ87" s="22">
        <f t="shared" si="80"/>
        <v>3035253</v>
      </c>
      <c r="CR87" s="22">
        <f t="shared" si="83"/>
        <v>0</v>
      </c>
      <c r="CS87" s="22">
        <f t="shared" si="81"/>
        <v>3035253</v>
      </c>
      <c r="CT87" s="22">
        <f t="shared" si="81"/>
        <v>0</v>
      </c>
      <c r="CU87" s="22">
        <f t="shared" si="81"/>
        <v>0</v>
      </c>
      <c r="CV87" s="22">
        <f t="shared" si="81"/>
        <v>0</v>
      </c>
      <c r="CW87" s="22">
        <f t="shared" si="81"/>
        <v>0</v>
      </c>
      <c r="CX87" s="22">
        <f t="shared" si="81"/>
        <v>0</v>
      </c>
      <c r="CY87" s="22">
        <f t="shared" si="81"/>
        <v>0</v>
      </c>
      <c r="CZ87" s="22">
        <f t="shared" si="81"/>
        <v>0</v>
      </c>
      <c r="DA87" s="22">
        <f t="shared" si="81"/>
        <v>0</v>
      </c>
      <c r="DB87" s="22">
        <f t="shared" si="81"/>
        <v>0</v>
      </c>
      <c r="DC87" s="22">
        <f t="shared" si="81"/>
        <v>0</v>
      </c>
      <c r="DD87" s="22">
        <f t="shared" si="81"/>
        <v>0</v>
      </c>
      <c r="DE87" s="22">
        <f t="shared" si="81"/>
        <v>0</v>
      </c>
      <c r="DF87" s="22">
        <f t="shared" si="81"/>
        <v>0</v>
      </c>
      <c r="DG87" s="22">
        <f t="shared" si="81"/>
        <v>0</v>
      </c>
      <c r="DH87" s="22">
        <f t="shared" si="81"/>
        <v>0</v>
      </c>
      <c r="DI87" s="22">
        <f t="shared" si="82"/>
        <v>0</v>
      </c>
      <c r="DJ87" s="22">
        <f t="shared" si="82"/>
        <v>0</v>
      </c>
      <c r="DK87" s="22">
        <f t="shared" si="82"/>
        <v>0</v>
      </c>
      <c r="DM87" s="26">
        <f t="shared" si="27"/>
        <v>30000000</v>
      </c>
      <c r="DN87" s="26">
        <f t="shared" si="28"/>
        <v>30000000</v>
      </c>
      <c r="DO87" s="26">
        <f t="shared" si="29"/>
        <v>30000000</v>
      </c>
    </row>
    <row r="88" spans="1:119" ht="29.25" customHeight="1" x14ac:dyDescent="0.25">
      <c r="A88" s="162"/>
      <c r="B88" s="153"/>
      <c r="C88" s="52" t="s">
        <v>274</v>
      </c>
      <c r="D88" s="19" t="s">
        <v>275</v>
      </c>
      <c r="E88" s="81">
        <v>301</v>
      </c>
      <c r="F88" s="21" t="s">
        <v>276</v>
      </c>
      <c r="G88" s="22">
        <f t="shared" si="74"/>
        <v>85000000</v>
      </c>
      <c r="H88" s="22"/>
      <c r="I88" s="22">
        <v>84000000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78">
        <f>1000000</f>
        <v>1000000</v>
      </c>
      <c r="AB88" s="23">
        <f t="shared" si="64"/>
        <v>0.9882352941176471</v>
      </c>
      <c r="AC88" s="22">
        <f t="shared" si="75"/>
        <v>84000000</v>
      </c>
      <c r="AD88" s="22"/>
      <c r="AE88" s="22">
        <f>+'[1]ENERO 2017'!$K$244</f>
        <v>84000000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3">
        <f t="shared" si="65"/>
        <v>1.1764705882352899E-2</v>
      </c>
      <c r="AY88" s="22">
        <f t="shared" si="76"/>
        <v>1000000</v>
      </c>
      <c r="AZ88" s="22">
        <f t="shared" si="77"/>
        <v>0</v>
      </c>
      <c r="BA88" s="22">
        <f t="shared" si="77"/>
        <v>0</v>
      </c>
      <c r="BB88" s="22">
        <f t="shared" si="77"/>
        <v>0</v>
      </c>
      <c r="BC88" s="22">
        <f t="shared" si="77"/>
        <v>0</v>
      </c>
      <c r="BD88" s="22">
        <f t="shared" si="77"/>
        <v>0</v>
      </c>
      <c r="BE88" s="22">
        <f t="shared" si="77"/>
        <v>0</v>
      </c>
      <c r="BF88" s="22">
        <f t="shared" si="77"/>
        <v>0</v>
      </c>
      <c r="BG88" s="22">
        <f t="shared" si="77"/>
        <v>0</v>
      </c>
      <c r="BH88" s="22">
        <f t="shared" si="77"/>
        <v>0</v>
      </c>
      <c r="BI88" s="22">
        <f t="shared" si="77"/>
        <v>0</v>
      </c>
      <c r="BJ88" s="22">
        <f t="shared" si="77"/>
        <v>0</v>
      </c>
      <c r="BK88" s="22">
        <f t="shared" si="77"/>
        <v>0</v>
      </c>
      <c r="BL88" s="22">
        <f t="shared" si="77"/>
        <v>0</v>
      </c>
      <c r="BM88" s="22">
        <f t="shared" si="77"/>
        <v>0</v>
      </c>
      <c r="BN88" s="22">
        <f t="shared" si="77"/>
        <v>0</v>
      </c>
      <c r="BO88" s="22">
        <f t="shared" si="77"/>
        <v>0</v>
      </c>
      <c r="BP88" s="22">
        <f t="shared" si="78"/>
        <v>0</v>
      </c>
      <c r="BQ88" s="22">
        <f t="shared" si="78"/>
        <v>0</v>
      </c>
      <c r="BR88" s="22">
        <f t="shared" si="78"/>
        <v>0</v>
      </c>
      <c r="BS88" s="22">
        <f t="shared" si="78"/>
        <v>1000000</v>
      </c>
      <c r="BT88" s="23">
        <f t="shared" si="67"/>
        <v>0.88844283529411761</v>
      </c>
      <c r="BU88" s="22">
        <f t="shared" si="79"/>
        <v>75517641</v>
      </c>
      <c r="BV88" s="22"/>
      <c r="BW88" s="22">
        <f>+'[3]MAYO 2017'!$H$526</f>
        <v>75517641</v>
      </c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3">
        <f t="shared" si="53"/>
        <v>0.11155716470588239</v>
      </c>
      <c r="CQ88" s="22">
        <f t="shared" si="80"/>
        <v>9482359</v>
      </c>
      <c r="CR88" s="22">
        <f t="shared" si="83"/>
        <v>0</v>
      </c>
      <c r="CS88" s="22">
        <f t="shared" si="81"/>
        <v>8482359</v>
      </c>
      <c r="CT88" s="22">
        <f t="shared" si="81"/>
        <v>0</v>
      </c>
      <c r="CU88" s="22">
        <f t="shared" si="81"/>
        <v>0</v>
      </c>
      <c r="CV88" s="22">
        <f t="shared" si="81"/>
        <v>0</v>
      </c>
      <c r="CW88" s="22">
        <f t="shared" si="81"/>
        <v>0</v>
      </c>
      <c r="CX88" s="22">
        <f t="shared" si="81"/>
        <v>0</v>
      </c>
      <c r="CY88" s="22">
        <f t="shared" si="81"/>
        <v>0</v>
      </c>
      <c r="CZ88" s="22">
        <f t="shared" si="81"/>
        <v>0</v>
      </c>
      <c r="DA88" s="22">
        <f t="shared" si="81"/>
        <v>0</v>
      </c>
      <c r="DB88" s="22">
        <f t="shared" si="81"/>
        <v>0</v>
      </c>
      <c r="DC88" s="22">
        <f t="shared" si="81"/>
        <v>0</v>
      </c>
      <c r="DD88" s="22">
        <f t="shared" si="81"/>
        <v>0</v>
      </c>
      <c r="DE88" s="22">
        <f t="shared" si="81"/>
        <v>0</v>
      </c>
      <c r="DF88" s="22">
        <f t="shared" si="81"/>
        <v>0</v>
      </c>
      <c r="DG88" s="22">
        <f t="shared" si="81"/>
        <v>0</v>
      </c>
      <c r="DH88" s="22">
        <f t="shared" si="81"/>
        <v>0</v>
      </c>
      <c r="DI88" s="22">
        <f t="shared" si="82"/>
        <v>0</v>
      </c>
      <c r="DJ88" s="22">
        <f t="shared" si="82"/>
        <v>0</v>
      </c>
      <c r="DK88" s="22">
        <f t="shared" si="82"/>
        <v>1000000</v>
      </c>
      <c r="DM88" s="26">
        <f t="shared" ref="DM88:DM108" si="84">+G88</f>
        <v>85000000</v>
      </c>
      <c r="DN88" s="26">
        <f t="shared" ref="DN88:DN108" si="85">+AC88+AY88</f>
        <v>85000000</v>
      </c>
      <c r="DO88" s="26">
        <f t="shared" ref="DO88:DO108" si="86">+BU88+CQ88</f>
        <v>85000000</v>
      </c>
    </row>
    <row r="89" spans="1:119" ht="23.25" customHeight="1" x14ac:dyDescent="0.25">
      <c r="A89" s="162"/>
      <c r="B89" s="80" t="s">
        <v>277</v>
      </c>
      <c r="C89" s="52" t="s">
        <v>278</v>
      </c>
      <c r="D89" s="19" t="s">
        <v>279</v>
      </c>
      <c r="E89" s="81">
        <v>301</v>
      </c>
      <c r="F89" s="21" t="s">
        <v>242</v>
      </c>
      <c r="G89" s="22">
        <f t="shared" si="74"/>
        <v>50000000</v>
      </c>
      <c r="H89" s="22"/>
      <c r="I89" s="22"/>
      <c r="J89" s="22">
        <v>50000000</v>
      </c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3">
        <f t="shared" si="64"/>
        <v>1</v>
      </c>
      <c r="AC89" s="22">
        <f t="shared" si="75"/>
        <v>50000000</v>
      </c>
      <c r="AD89" s="22"/>
      <c r="AE89" s="22"/>
      <c r="AF89" s="22">
        <f>+'[1]ENERO 2017'!$L$252</f>
        <v>50000000</v>
      </c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3">
        <f t="shared" si="65"/>
        <v>0</v>
      </c>
      <c r="AY89" s="22">
        <f t="shared" si="76"/>
        <v>0</v>
      </c>
      <c r="AZ89" s="22">
        <f t="shared" si="77"/>
        <v>0</v>
      </c>
      <c r="BA89" s="22">
        <f t="shared" si="77"/>
        <v>0</v>
      </c>
      <c r="BB89" s="22">
        <f t="shared" si="77"/>
        <v>0</v>
      </c>
      <c r="BC89" s="22">
        <f t="shared" si="77"/>
        <v>0</v>
      </c>
      <c r="BD89" s="22">
        <f t="shared" si="77"/>
        <v>0</v>
      </c>
      <c r="BE89" s="22">
        <f t="shared" si="77"/>
        <v>0</v>
      </c>
      <c r="BF89" s="22">
        <f t="shared" si="77"/>
        <v>0</v>
      </c>
      <c r="BG89" s="22">
        <f t="shared" si="77"/>
        <v>0</v>
      </c>
      <c r="BH89" s="22">
        <f t="shared" si="77"/>
        <v>0</v>
      </c>
      <c r="BI89" s="22">
        <f t="shared" si="77"/>
        <v>0</v>
      </c>
      <c r="BJ89" s="22">
        <f t="shared" si="77"/>
        <v>0</v>
      </c>
      <c r="BK89" s="22">
        <f t="shared" si="77"/>
        <v>0</v>
      </c>
      <c r="BL89" s="22">
        <f t="shared" si="77"/>
        <v>0</v>
      </c>
      <c r="BM89" s="22">
        <f t="shared" si="77"/>
        <v>0</v>
      </c>
      <c r="BN89" s="22">
        <f t="shared" si="77"/>
        <v>0</v>
      </c>
      <c r="BO89" s="22">
        <f t="shared" si="78"/>
        <v>0</v>
      </c>
      <c r="BP89" s="22">
        <f t="shared" si="78"/>
        <v>0</v>
      </c>
      <c r="BQ89" s="22">
        <f t="shared" si="78"/>
        <v>0</v>
      </c>
      <c r="BR89" s="22">
        <f t="shared" si="78"/>
        <v>0</v>
      </c>
      <c r="BS89" s="22">
        <f t="shared" si="78"/>
        <v>0</v>
      </c>
      <c r="BT89" s="23">
        <f t="shared" si="67"/>
        <v>0.72192047999999998</v>
      </c>
      <c r="BU89" s="22">
        <f t="shared" si="79"/>
        <v>36096024</v>
      </c>
      <c r="BV89" s="22"/>
      <c r="BW89" s="22"/>
      <c r="BX89" s="22">
        <f>+'[4]FEBRERO 2017'!$H$357</f>
        <v>36096024</v>
      </c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3">
        <f t="shared" si="53"/>
        <v>0.27807952000000002</v>
      </c>
      <c r="CQ89" s="22">
        <f t="shared" si="80"/>
        <v>13903976</v>
      </c>
      <c r="CR89" s="22">
        <f t="shared" si="83"/>
        <v>0</v>
      </c>
      <c r="CS89" s="22">
        <f t="shared" si="81"/>
        <v>0</v>
      </c>
      <c r="CT89" s="22">
        <f t="shared" si="81"/>
        <v>13903976</v>
      </c>
      <c r="CU89" s="22">
        <f t="shared" si="81"/>
        <v>0</v>
      </c>
      <c r="CV89" s="22">
        <f t="shared" si="81"/>
        <v>0</v>
      </c>
      <c r="CW89" s="22">
        <f t="shared" si="81"/>
        <v>0</v>
      </c>
      <c r="CX89" s="22">
        <f t="shared" si="81"/>
        <v>0</v>
      </c>
      <c r="CY89" s="22">
        <f t="shared" si="81"/>
        <v>0</v>
      </c>
      <c r="CZ89" s="22">
        <f t="shared" si="81"/>
        <v>0</v>
      </c>
      <c r="DA89" s="22">
        <f t="shared" si="81"/>
        <v>0</v>
      </c>
      <c r="DB89" s="22">
        <f t="shared" si="81"/>
        <v>0</v>
      </c>
      <c r="DC89" s="22">
        <f t="shared" si="81"/>
        <v>0</v>
      </c>
      <c r="DD89" s="22">
        <f t="shared" si="81"/>
        <v>0</v>
      </c>
      <c r="DE89" s="22">
        <f t="shared" si="81"/>
        <v>0</v>
      </c>
      <c r="DF89" s="22">
        <f t="shared" si="81"/>
        <v>0</v>
      </c>
      <c r="DG89" s="22">
        <f t="shared" si="81"/>
        <v>0</v>
      </c>
      <c r="DH89" s="22">
        <f t="shared" si="81"/>
        <v>0</v>
      </c>
      <c r="DI89" s="22">
        <f t="shared" si="82"/>
        <v>0</v>
      </c>
      <c r="DJ89" s="22">
        <f t="shared" si="82"/>
        <v>0</v>
      </c>
      <c r="DK89" s="22">
        <f t="shared" si="82"/>
        <v>0</v>
      </c>
      <c r="DM89" s="26">
        <f t="shared" si="84"/>
        <v>50000000</v>
      </c>
      <c r="DN89" s="26">
        <f t="shared" si="85"/>
        <v>50000000</v>
      </c>
      <c r="DO89" s="26">
        <f t="shared" si="86"/>
        <v>50000000</v>
      </c>
    </row>
    <row r="90" spans="1:119" s="46" customFormat="1" ht="21" customHeight="1" thickBot="1" x14ac:dyDescent="0.3">
      <c r="A90" s="76"/>
      <c r="B90" s="163" t="s">
        <v>280</v>
      </c>
      <c r="C90" s="164"/>
      <c r="D90" s="164"/>
      <c r="E90" s="164"/>
      <c r="F90" s="165"/>
      <c r="G90" s="59">
        <f t="shared" ref="G90:M90" si="87">SUM(G76:G89)</f>
        <v>2936106765</v>
      </c>
      <c r="H90" s="59">
        <f t="shared" si="87"/>
        <v>277739909</v>
      </c>
      <c r="I90" s="59">
        <f t="shared" si="87"/>
        <v>714000000</v>
      </c>
      <c r="J90" s="59">
        <f t="shared" si="87"/>
        <v>50000000</v>
      </c>
      <c r="K90" s="59">
        <f t="shared" si="87"/>
        <v>26578511</v>
      </c>
      <c r="L90" s="59">
        <f t="shared" si="87"/>
        <v>0</v>
      </c>
      <c r="M90" s="59">
        <f t="shared" si="87"/>
        <v>0</v>
      </c>
      <c r="N90" s="59"/>
      <c r="O90" s="59">
        <f t="shared" ref="O90:AA90" si="88">SUM(O76:O89)</f>
        <v>0</v>
      </c>
      <c r="P90" s="59">
        <f t="shared" si="88"/>
        <v>0</v>
      </c>
      <c r="Q90" s="59">
        <f t="shared" si="88"/>
        <v>0</v>
      </c>
      <c r="R90" s="59">
        <f t="shared" si="88"/>
        <v>0</v>
      </c>
      <c r="S90" s="59">
        <f t="shared" si="88"/>
        <v>0</v>
      </c>
      <c r="T90" s="59">
        <f t="shared" si="88"/>
        <v>230450000</v>
      </c>
      <c r="U90" s="59">
        <f t="shared" si="88"/>
        <v>0</v>
      </c>
      <c r="V90" s="59">
        <f t="shared" si="88"/>
        <v>0</v>
      </c>
      <c r="W90" s="59">
        <f t="shared" si="88"/>
        <v>1570638184</v>
      </c>
      <c r="X90" s="59">
        <f t="shared" si="88"/>
        <v>0</v>
      </c>
      <c r="Y90" s="59">
        <f t="shared" si="88"/>
        <v>0</v>
      </c>
      <c r="Z90" s="59">
        <f t="shared" si="88"/>
        <v>0</v>
      </c>
      <c r="AA90" s="59">
        <f t="shared" si="88"/>
        <v>66700161</v>
      </c>
      <c r="AB90" s="43">
        <f t="shared" si="64"/>
        <v>0.89640148490989902</v>
      </c>
      <c r="AC90" s="59">
        <f t="shared" ref="AC90:AW90" si="89">SUM(AC76:AC89)</f>
        <v>2631930464</v>
      </c>
      <c r="AD90" s="59">
        <f t="shared" si="89"/>
        <v>265880851</v>
      </c>
      <c r="AE90" s="59">
        <f t="shared" si="89"/>
        <v>714000000</v>
      </c>
      <c r="AF90" s="59">
        <f t="shared" si="89"/>
        <v>50000000</v>
      </c>
      <c r="AG90" s="59">
        <f t="shared" si="89"/>
        <v>0</v>
      </c>
      <c r="AH90" s="59">
        <f t="shared" si="89"/>
        <v>0</v>
      </c>
      <c r="AI90" s="59">
        <f t="shared" si="89"/>
        <v>0</v>
      </c>
      <c r="AJ90" s="59">
        <f t="shared" si="89"/>
        <v>0</v>
      </c>
      <c r="AK90" s="59">
        <f t="shared" si="89"/>
        <v>0</v>
      </c>
      <c r="AL90" s="59">
        <f t="shared" si="89"/>
        <v>0</v>
      </c>
      <c r="AM90" s="59">
        <f t="shared" si="89"/>
        <v>0</v>
      </c>
      <c r="AN90" s="59">
        <f t="shared" si="89"/>
        <v>0</v>
      </c>
      <c r="AO90" s="59">
        <f t="shared" si="89"/>
        <v>0</v>
      </c>
      <c r="AP90" s="59">
        <f t="shared" si="89"/>
        <v>0</v>
      </c>
      <c r="AQ90" s="59">
        <f t="shared" si="89"/>
        <v>0</v>
      </c>
      <c r="AR90" s="59">
        <f t="shared" si="89"/>
        <v>0</v>
      </c>
      <c r="AS90" s="59">
        <f t="shared" si="89"/>
        <v>1560664423</v>
      </c>
      <c r="AT90" s="59">
        <f t="shared" si="89"/>
        <v>0</v>
      </c>
      <c r="AU90" s="59">
        <f t="shared" si="89"/>
        <v>0</v>
      </c>
      <c r="AV90" s="59">
        <f t="shared" si="89"/>
        <v>0</v>
      </c>
      <c r="AW90" s="59">
        <f t="shared" si="89"/>
        <v>41385190</v>
      </c>
      <c r="AX90" s="43">
        <f t="shared" si="65"/>
        <v>0.10359851509010098</v>
      </c>
      <c r="AY90" s="59">
        <f t="shared" ref="AY90:BS90" si="90">SUM(AY76:AY89)</f>
        <v>304176301</v>
      </c>
      <c r="AZ90" s="59">
        <f t="shared" si="90"/>
        <v>11859058</v>
      </c>
      <c r="BA90" s="59">
        <f t="shared" si="90"/>
        <v>0</v>
      </c>
      <c r="BB90" s="59">
        <f t="shared" si="90"/>
        <v>0</v>
      </c>
      <c r="BC90" s="59">
        <f t="shared" si="90"/>
        <v>26578511</v>
      </c>
      <c r="BD90" s="59">
        <f t="shared" si="90"/>
        <v>0</v>
      </c>
      <c r="BE90" s="59">
        <f t="shared" si="90"/>
        <v>0</v>
      </c>
      <c r="BF90" s="59">
        <f t="shared" si="90"/>
        <v>0</v>
      </c>
      <c r="BG90" s="59">
        <f t="shared" si="90"/>
        <v>0</v>
      </c>
      <c r="BH90" s="59">
        <f t="shared" si="90"/>
        <v>0</v>
      </c>
      <c r="BI90" s="59">
        <f t="shared" si="90"/>
        <v>0</v>
      </c>
      <c r="BJ90" s="59">
        <f t="shared" si="90"/>
        <v>0</v>
      </c>
      <c r="BK90" s="59">
        <f t="shared" si="90"/>
        <v>0</v>
      </c>
      <c r="BL90" s="59">
        <f t="shared" si="90"/>
        <v>230450000</v>
      </c>
      <c r="BM90" s="59">
        <f t="shared" si="90"/>
        <v>0</v>
      </c>
      <c r="BN90" s="59">
        <f t="shared" si="90"/>
        <v>0</v>
      </c>
      <c r="BO90" s="59">
        <f t="shared" si="90"/>
        <v>9973761</v>
      </c>
      <c r="BP90" s="59">
        <f t="shared" si="90"/>
        <v>0</v>
      </c>
      <c r="BQ90" s="59">
        <f t="shared" si="90"/>
        <v>0</v>
      </c>
      <c r="BR90" s="59">
        <f t="shared" si="90"/>
        <v>0</v>
      </c>
      <c r="BS90" s="59">
        <f t="shared" si="90"/>
        <v>25314971</v>
      </c>
      <c r="BT90" s="43">
        <f t="shared" si="67"/>
        <v>0.74860484748074207</v>
      </c>
      <c r="BU90" s="59">
        <f t="shared" ref="BU90:CO90" si="91">SUM(BU76:BU89)</f>
        <v>2197983757</v>
      </c>
      <c r="BV90" s="59">
        <f t="shared" si="91"/>
        <v>126100846</v>
      </c>
      <c r="BW90" s="59">
        <f t="shared" si="91"/>
        <v>531003056</v>
      </c>
      <c r="BX90" s="59">
        <f t="shared" si="91"/>
        <v>36096024</v>
      </c>
      <c r="BY90" s="59">
        <f t="shared" si="91"/>
        <v>0</v>
      </c>
      <c r="BZ90" s="59">
        <f t="shared" si="91"/>
        <v>0</v>
      </c>
      <c r="CA90" s="59">
        <f t="shared" si="91"/>
        <v>0</v>
      </c>
      <c r="CB90" s="59">
        <f t="shared" si="91"/>
        <v>0</v>
      </c>
      <c r="CC90" s="59">
        <f t="shared" si="91"/>
        <v>0</v>
      </c>
      <c r="CD90" s="59">
        <f t="shared" si="91"/>
        <v>0</v>
      </c>
      <c r="CE90" s="59">
        <f t="shared" si="91"/>
        <v>0</v>
      </c>
      <c r="CF90" s="59">
        <f t="shared" si="91"/>
        <v>0</v>
      </c>
      <c r="CG90" s="59">
        <f t="shared" si="91"/>
        <v>0</v>
      </c>
      <c r="CH90" s="59">
        <f t="shared" si="91"/>
        <v>0</v>
      </c>
      <c r="CI90" s="59">
        <f t="shared" si="91"/>
        <v>0</v>
      </c>
      <c r="CJ90" s="59">
        <f t="shared" si="91"/>
        <v>0</v>
      </c>
      <c r="CK90" s="59">
        <f t="shared" si="91"/>
        <v>1489230331</v>
      </c>
      <c r="CL90" s="59">
        <f t="shared" si="91"/>
        <v>0</v>
      </c>
      <c r="CM90" s="59">
        <f t="shared" si="91"/>
        <v>0</v>
      </c>
      <c r="CN90" s="59">
        <f t="shared" si="91"/>
        <v>0</v>
      </c>
      <c r="CO90" s="59">
        <f t="shared" si="91"/>
        <v>15553500</v>
      </c>
      <c r="CP90" s="43">
        <f t="shared" si="53"/>
        <v>0.25139515251925793</v>
      </c>
      <c r="CQ90" s="59">
        <f t="shared" ref="CQ90:DK90" si="92">SUM(CQ76:CQ89)</f>
        <v>738123008</v>
      </c>
      <c r="CR90" s="59">
        <f t="shared" si="92"/>
        <v>151639063</v>
      </c>
      <c r="CS90" s="59">
        <f t="shared" si="92"/>
        <v>182996944</v>
      </c>
      <c r="CT90" s="59">
        <f t="shared" si="92"/>
        <v>13903976</v>
      </c>
      <c r="CU90" s="59">
        <f t="shared" si="92"/>
        <v>26578511</v>
      </c>
      <c r="CV90" s="59">
        <f t="shared" si="92"/>
        <v>0</v>
      </c>
      <c r="CW90" s="59">
        <f t="shared" si="92"/>
        <v>0</v>
      </c>
      <c r="CX90" s="59">
        <f t="shared" si="92"/>
        <v>0</v>
      </c>
      <c r="CY90" s="59">
        <f t="shared" si="92"/>
        <v>0</v>
      </c>
      <c r="CZ90" s="59">
        <f t="shared" si="92"/>
        <v>0</v>
      </c>
      <c r="DA90" s="59">
        <f t="shared" si="92"/>
        <v>0</v>
      </c>
      <c r="DB90" s="59">
        <f t="shared" si="92"/>
        <v>0</v>
      </c>
      <c r="DC90" s="59">
        <f t="shared" si="92"/>
        <v>0</v>
      </c>
      <c r="DD90" s="59">
        <f t="shared" si="92"/>
        <v>230450000</v>
      </c>
      <c r="DE90" s="59">
        <f t="shared" si="92"/>
        <v>0</v>
      </c>
      <c r="DF90" s="59">
        <f t="shared" si="92"/>
        <v>0</v>
      </c>
      <c r="DG90" s="59">
        <f t="shared" si="92"/>
        <v>81407853</v>
      </c>
      <c r="DH90" s="59">
        <f t="shared" si="92"/>
        <v>0</v>
      </c>
      <c r="DI90" s="59">
        <f t="shared" si="92"/>
        <v>0</v>
      </c>
      <c r="DJ90" s="59">
        <f t="shared" si="92"/>
        <v>0</v>
      </c>
      <c r="DK90" s="59">
        <f t="shared" si="92"/>
        <v>51146661</v>
      </c>
      <c r="DM90" s="26">
        <f t="shared" si="84"/>
        <v>2936106765</v>
      </c>
      <c r="DN90" s="26">
        <f t="shared" si="85"/>
        <v>2936106765</v>
      </c>
      <c r="DO90" s="26">
        <f t="shared" si="86"/>
        <v>2936106765</v>
      </c>
    </row>
    <row r="91" spans="1:119" ht="65.25" customHeight="1" thickTop="1" thickBot="1" x14ac:dyDescent="0.3">
      <c r="A91" s="166" t="s">
        <v>281</v>
      </c>
      <c r="B91" s="82" t="s">
        <v>282</v>
      </c>
      <c r="C91" s="52" t="s">
        <v>283</v>
      </c>
      <c r="D91" s="19" t="s">
        <v>284</v>
      </c>
      <c r="E91" s="83">
        <v>510</v>
      </c>
      <c r="F91" s="21" t="s">
        <v>285</v>
      </c>
      <c r="G91" s="22">
        <f t="shared" ref="G91:G107" si="93">SUM(H91:AA91)</f>
        <v>1500000</v>
      </c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68"/>
      <c r="S91" s="22"/>
      <c r="T91" s="22"/>
      <c r="U91" s="22"/>
      <c r="V91" s="22"/>
      <c r="W91" s="22"/>
      <c r="X91" s="22"/>
      <c r="Y91" s="22"/>
      <c r="Z91" s="22"/>
      <c r="AA91" s="78">
        <v>1500000</v>
      </c>
      <c r="AB91" s="23">
        <f t="shared" si="64"/>
        <v>0</v>
      </c>
      <c r="AC91" s="22">
        <f t="shared" ref="AC91:AC107" si="94">SUM(AD91:AW91)</f>
        <v>0</v>
      </c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>
        <f t="shared" si="65"/>
        <v>1</v>
      </c>
      <c r="AY91" s="22">
        <f t="shared" ref="AY91:AY107" si="95">SUM(AZ91:BS91)</f>
        <v>1500000</v>
      </c>
      <c r="AZ91" s="22">
        <f t="shared" ref="AZ91:BO107" si="96">H91-AD91</f>
        <v>0</v>
      </c>
      <c r="BA91" s="22">
        <f t="shared" si="96"/>
        <v>0</v>
      </c>
      <c r="BB91" s="22">
        <f t="shared" si="96"/>
        <v>0</v>
      </c>
      <c r="BC91" s="22">
        <f t="shared" si="96"/>
        <v>0</v>
      </c>
      <c r="BD91" s="22">
        <f t="shared" si="96"/>
        <v>0</v>
      </c>
      <c r="BE91" s="22">
        <f t="shared" si="96"/>
        <v>0</v>
      </c>
      <c r="BF91" s="22">
        <f t="shared" si="96"/>
        <v>0</v>
      </c>
      <c r="BG91" s="22">
        <f t="shared" si="96"/>
        <v>0</v>
      </c>
      <c r="BH91" s="22">
        <f t="shared" si="96"/>
        <v>0</v>
      </c>
      <c r="BI91" s="22">
        <f t="shared" si="96"/>
        <v>0</v>
      </c>
      <c r="BJ91" s="22">
        <f t="shared" si="96"/>
        <v>0</v>
      </c>
      <c r="BK91" s="22">
        <f t="shared" si="96"/>
        <v>0</v>
      </c>
      <c r="BL91" s="22">
        <f t="shared" si="96"/>
        <v>0</v>
      </c>
      <c r="BM91" s="22">
        <f t="shared" si="96"/>
        <v>0</v>
      </c>
      <c r="BN91" s="22">
        <f t="shared" si="96"/>
        <v>0</v>
      </c>
      <c r="BO91" s="22">
        <f t="shared" si="96"/>
        <v>0</v>
      </c>
      <c r="BP91" s="22">
        <f t="shared" ref="BO91:BS107" si="97">X91-AT91</f>
        <v>0</v>
      </c>
      <c r="BQ91" s="22">
        <f t="shared" si="97"/>
        <v>0</v>
      </c>
      <c r="BR91" s="22">
        <f t="shared" si="97"/>
        <v>0</v>
      </c>
      <c r="BS91" s="22">
        <f t="shared" si="97"/>
        <v>1500000</v>
      </c>
      <c r="BT91" s="23">
        <f t="shared" si="67"/>
        <v>0</v>
      </c>
      <c r="BU91" s="22">
        <f t="shared" ref="BU91:BU107" si="98">SUM(BV91:CO91)</f>
        <v>0</v>
      </c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53"/>
        <v>1</v>
      </c>
      <c r="CQ91" s="22">
        <f t="shared" ref="CQ91:CQ107" si="99">SUM(CR91:DK91)</f>
        <v>1500000</v>
      </c>
      <c r="CR91" s="22">
        <f>H91-BV91</f>
        <v>0</v>
      </c>
      <c r="CS91" s="22">
        <f t="shared" ref="CS91:DH106" si="100">I91-BW91</f>
        <v>0</v>
      </c>
      <c r="CT91" s="22">
        <f t="shared" si="100"/>
        <v>0</v>
      </c>
      <c r="CU91" s="22">
        <f t="shared" si="100"/>
        <v>0</v>
      </c>
      <c r="CV91" s="22">
        <f t="shared" si="100"/>
        <v>0</v>
      </c>
      <c r="CW91" s="22">
        <f t="shared" si="100"/>
        <v>0</v>
      </c>
      <c r="CX91" s="22">
        <f t="shared" si="100"/>
        <v>0</v>
      </c>
      <c r="CY91" s="22">
        <f t="shared" si="100"/>
        <v>0</v>
      </c>
      <c r="CZ91" s="22">
        <f t="shared" si="100"/>
        <v>0</v>
      </c>
      <c r="DA91" s="22">
        <f t="shared" si="100"/>
        <v>0</v>
      </c>
      <c r="DB91" s="22">
        <f t="shared" si="100"/>
        <v>0</v>
      </c>
      <c r="DC91" s="22">
        <f t="shared" si="100"/>
        <v>0</v>
      </c>
      <c r="DD91" s="22">
        <f t="shared" si="100"/>
        <v>0</v>
      </c>
      <c r="DE91" s="22">
        <f t="shared" si="100"/>
        <v>0</v>
      </c>
      <c r="DF91" s="22">
        <f t="shared" si="100"/>
        <v>0</v>
      </c>
      <c r="DG91" s="22">
        <f t="shared" si="100"/>
        <v>0</v>
      </c>
      <c r="DH91" s="22">
        <f t="shared" si="100"/>
        <v>0</v>
      </c>
      <c r="DI91" s="22">
        <f t="shared" ref="DI91:DK107" si="101">Y91-CM91</f>
        <v>0</v>
      </c>
      <c r="DJ91" s="22">
        <f t="shared" si="101"/>
        <v>0</v>
      </c>
      <c r="DK91" s="22">
        <f t="shared" si="101"/>
        <v>1500000</v>
      </c>
      <c r="DM91" s="26">
        <f t="shared" si="84"/>
        <v>1500000</v>
      </c>
      <c r="DN91" s="26">
        <f t="shared" si="85"/>
        <v>1500000</v>
      </c>
      <c r="DO91" s="26">
        <f t="shared" si="86"/>
        <v>1500000</v>
      </c>
    </row>
    <row r="92" spans="1:119" ht="30.75" customHeight="1" thickTop="1" x14ac:dyDescent="0.25">
      <c r="A92" s="149"/>
      <c r="B92" s="167" t="s">
        <v>286</v>
      </c>
      <c r="C92" s="52" t="s">
        <v>287</v>
      </c>
      <c r="D92" s="19" t="s">
        <v>288</v>
      </c>
      <c r="E92" s="83">
        <v>111</v>
      </c>
      <c r="F92" s="21" t="s">
        <v>289</v>
      </c>
      <c r="G92" s="22">
        <f t="shared" si="93"/>
        <v>954458211</v>
      </c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68"/>
      <c r="S92" s="22"/>
      <c r="T92" s="22"/>
      <c r="U92" s="22"/>
      <c r="V92" s="22"/>
      <c r="W92" s="22"/>
      <c r="X92" s="22"/>
      <c r="Y92" s="22"/>
      <c r="Z92" s="22"/>
      <c r="AA92" s="78">
        <f>1028515825+153485735-227543349</f>
        <v>954458211</v>
      </c>
      <c r="AB92" s="23">
        <f t="shared" si="64"/>
        <v>0</v>
      </c>
      <c r="AC92" s="22">
        <f t="shared" ref="AC92" si="102">SUM(AD92:AW92)</f>
        <v>0</v>
      </c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>
        <f t="shared" si="65"/>
        <v>1</v>
      </c>
      <c r="AY92" s="22">
        <f t="shared" si="95"/>
        <v>954458211</v>
      </c>
      <c r="AZ92" s="22">
        <f t="shared" si="96"/>
        <v>0</v>
      </c>
      <c r="BA92" s="22">
        <f t="shared" si="96"/>
        <v>0</v>
      </c>
      <c r="BB92" s="22">
        <f t="shared" si="96"/>
        <v>0</v>
      </c>
      <c r="BC92" s="22">
        <f t="shared" si="96"/>
        <v>0</v>
      </c>
      <c r="BD92" s="22">
        <f t="shared" si="96"/>
        <v>0</v>
      </c>
      <c r="BE92" s="22">
        <f t="shared" si="96"/>
        <v>0</v>
      </c>
      <c r="BF92" s="22">
        <f t="shared" si="96"/>
        <v>0</v>
      </c>
      <c r="BG92" s="22">
        <f t="shared" si="96"/>
        <v>0</v>
      </c>
      <c r="BH92" s="22">
        <f t="shared" si="96"/>
        <v>0</v>
      </c>
      <c r="BI92" s="22">
        <f t="shared" si="96"/>
        <v>0</v>
      </c>
      <c r="BJ92" s="22">
        <f t="shared" si="96"/>
        <v>0</v>
      </c>
      <c r="BK92" s="22">
        <f t="shared" si="96"/>
        <v>0</v>
      </c>
      <c r="BL92" s="22">
        <f t="shared" si="96"/>
        <v>0</v>
      </c>
      <c r="BM92" s="22">
        <f t="shared" si="96"/>
        <v>0</v>
      </c>
      <c r="BN92" s="22">
        <f t="shared" si="96"/>
        <v>0</v>
      </c>
      <c r="BO92" s="22">
        <f t="shared" si="96"/>
        <v>0</v>
      </c>
      <c r="BP92" s="22">
        <f t="shared" si="97"/>
        <v>0</v>
      </c>
      <c r="BQ92" s="22">
        <f t="shared" si="97"/>
        <v>0</v>
      </c>
      <c r="BR92" s="22">
        <f t="shared" si="97"/>
        <v>0</v>
      </c>
      <c r="BS92" s="22">
        <f t="shared" si="97"/>
        <v>954458211</v>
      </c>
      <c r="BT92" s="23">
        <f t="shared" si="67"/>
        <v>0</v>
      </c>
      <c r="BU92" s="22">
        <f t="shared" si="98"/>
        <v>0</v>
      </c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3">
        <f t="shared" si="53"/>
        <v>1</v>
      </c>
      <c r="CQ92" s="22">
        <f t="shared" si="99"/>
        <v>954458211</v>
      </c>
      <c r="CR92" s="22">
        <f>H92-BV92</f>
        <v>0</v>
      </c>
      <c r="CS92" s="22">
        <f t="shared" si="100"/>
        <v>0</v>
      </c>
      <c r="CT92" s="22">
        <f t="shared" si="100"/>
        <v>0</v>
      </c>
      <c r="CU92" s="22">
        <f t="shared" si="100"/>
        <v>0</v>
      </c>
      <c r="CV92" s="22">
        <f t="shared" si="100"/>
        <v>0</v>
      </c>
      <c r="CW92" s="22">
        <f t="shared" si="100"/>
        <v>0</v>
      </c>
      <c r="CX92" s="22">
        <f t="shared" si="100"/>
        <v>0</v>
      </c>
      <c r="CY92" s="22">
        <f t="shared" si="100"/>
        <v>0</v>
      </c>
      <c r="CZ92" s="22">
        <f t="shared" si="100"/>
        <v>0</v>
      </c>
      <c r="DA92" s="22">
        <f t="shared" si="100"/>
        <v>0</v>
      </c>
      <c r="DB92" s="22">
        <f t="shared" si="100"/>
        <v>0</v>
      </c>
      <c r="DC92" s="22">
        <f t="shared" si="100"/>
        <v>0</v>
      </c>
      <c r="DD92" s="22">
        <f t="shared" si="100"/>
        <v>0</v>
      </c>
      <c r="DE92" s="22">
        <f t="shared" si="100"/>
        <v>0</v>
      </c>
      <c r="DF92" s="22">
        <f t="shared" si="100"/>
        <v>0</v>
      </c>
      <c r="DG92" s="22">
        <f t="shared" si="100"/>
        <v>0</v>
      </c>
      <c r="DH92" s="22">
        <f t="shared" si="100"/>
        <v>0</v>
      </c>
      <c r="DI92" s="22">
        <f t="shared" si="101"/>
        <v>0</v>
      </c>
      <c r="DJ92" s="22">
        <f t="shared" si="101"/>
        <v>0</v>
      </c>
      <c r="DK92" s="22">
        <f t="shared" si="101"/>
        <v>954458211</v>
      </c>
      <c r="DM92" s="26">
        <f t="shared" si="84"/>
        <v>954458211</v>
      </c>
      <c r="DN92" s="26">
        <f t="shared" si="85"/>
        <v>954458211</v>
      </c>
      <c r="DO92" s="26">
        <f t="shared" si="86"/>
        <v>954458211</v>
      </c>
    </row>
    <row r="93" spans="1:119" s="70" customFormat="1" ht="78" customHeight="1" x14ac:dyDescent="0.25">
      <c r="A93" s="149"/>
      <c r="B93" s="168"/>
      <c r="C93" s="84" t="s">
        <v>290</v>
      </c>
      <c r="D93" s="19" t="s">
        <v>291</v>
      </c>
      <c r="E93" s="81">
        <v>111</v>
      </c>
      <c r="F93" s="21" t="s">
        <v>292</v>
      </c>
      <c r="G93" s="22">
        <f t="shared" si="93"/>
        <v>1381146552</v>
      </c>
      <c r="H93" s="68"/>
      <c r="I93" s="22"/>
      <c r="J93" s="68">
        <v>100000000</v>
      </c>
      <c r="K93" s="68">
        <v>665649946</v>
      </c>
      <c r="L93" s="68"/>
      <c r="M93" s="68"/>
      <c r="N93" s="68">
        <v>12004716</v>
      </c>
      <c r="O93" s="68">
        <v>6840985</v>
      </c>
      <c r="P93" s="68">
        <v>30665828</v>
      </c>
      <c r="Q93" s="68"/>
      <c r="R93" s="68"/>
      <c r="S93" s="68"/>
      <c r="T93" s="68">
        <v>100000000</v>
      </c>
      <c r="U93" s="68"/>
      <c r="V93" s="22">
        <f>100000000+100000000</f>
        <v>200000000</v>
      </c>
      <c r="W93" s="68"/>
      <c r="X93" s="68"/>
      <c r="Y93" s="68"/>
      <c r="Z93" s="68"/>
      <c r="AA93" s="78">
        <f>31441728+4000000+3000000+227543349</f>
        <v>265985077</v>
      </c>
      <c r="AB93" s="69">
        <f t="shared" si="64"/>
        <v>0.33168604688374881</v>
      </c>
      <c r="AC93" s="22">
        <f t="shared" si="94"/>
        <v>458107040</v>
      </c>
      <c r="AD93" s="68"/>
      <c r="AE93" s="68"/>
      <c r="AF93" s="68">
        <f>+'[1]ENERO 2017'!$L$23</f>
        <v>91492631</v>
      </c>
      <c r="AG93" s="68"/>
      <c r="AH93" s="68"/>
      <c r="AI93" s="68"/>
      <c r="AJ93" s="68"/>
      <c r="AK93" s="68"/>
      <c r="AL93" s="68"/>
      <c r="AM93" s="68"/>
      <c r="AN93" s="68"/>
      <c r="AO93" s="68"/>
      <c r="AP93" s="68">
        <f>+'[3]MAYO 2017'!$V$23</f>
        <v>34068037</v>
      </c>
      <c r="AQ93" s="68"/>
      <c r="AR93" s="68">
        <f>+'[4]FEBRERO 2017'!$X$23</f>
        <v>100000000</v>
      </c>
      <c r="AS93" s="68"/>
      <c r="AT93" s="68"/>
      <c r="AU93" s="68"/>
      <c r="AV93" s="68"/>
      <c r="AW93" s="68">
        <f>+'[3]MAYO 2017'!$AC$23</f>
        <v>232546372</v>
      </c>
      <c r="AX93" s="69">
        <f t="shared" si="65"/>
        <v>0.66831395311625119</v>
      </c>
      <c r="AY93" s="22">
        <f t="shared" si="95"/>
        <v>923039512</v>
      </c>
      <c r="AZ93" s="22">
        <f t="shared" si="96"/>
        <v>0</v>
      </c>
      <c r="BA93" s="22">
        <f t="shared" si="96"/>
        <v>0</v>
      </c>
      <c r="BB93" s="22">
        <f t="shared" si="96"/>
        <v>8507369</v>
      </c>
      <c r="BC93" s="22">
        <f t="shared" si="96"/>
        <v>665649946</v>
      </c>
      <c r="BD93" s="22">
        <f t="shared" si="96"/>
        <v>0</v>
      </c>
      <c r="BE93" s="22">
        <f t="shared" si="96"/>
        <v>0</v>
      </c>
      <c r="BF93" s="22">
        <f t="shared" si="96"/>
        <v>12004716</v>
      </c>
      <c r="BG93" s="22">
        <f t="shared" si="96"/>
        <v>6840985</v>
      </c>
      <c r="BH93" s="22">
        <f t="shared" si="96"/>
        <v>30665828</v>
      </c>
      <c r="BI93" s="22">
        <f t="shared" si="96"/>
        <v>0</v>
      </c>
      <c r="BJ93" s="22">
        <f t="shared" si="96"/>
        <v>0</v>
      </c>
      <c r="BK93" s="22">
        <f t="shared" si="96"/>
        <v>0</v>
      </c>
      <c r="BL93" s="22">
        <f t="shared" si="96"/>
        <v>65931963</v>
      </c>
      <c r="BM93" s="22">
        <f t="shared" si="96"/>
        <v>0</v>
      </c>
      <c r="BN93" s="22">
        <f t="shared" si="96"/>
        <v>100000000</v>
      </c>
      <c r="BO93" s="22">
        <f t="shared" si="96"/>
        <v>0</v>
      </c>
      <c r="BP93" s="22">
        <f t="shared" si="97"/>
        <v>0</v>
      </c>
      <c r="BQ93" s="22">
        <f t="shared" si="97"/>
        <v>0</v>
      </c>
      <c r="BR93" s="22">
        <f t="shared" si="97"/>
        <v>0</v>
      </c>
      <c r="BS93" s="22">
        <f t="shared" si="97"/>
        <v>33438705</v>
      </c>
      <c r="BT93" s="69">
        <f t="shared" si="67"/>
        <v>0.16284879158862789</v>
      </c>
      <c r="BU93" s="22">
        <f t="shared" si="98"/>
        <v>224918047</v>
      </c>
      <c r="BV93" s="68"/>
      <c r="BW93" s="68"/>
      <c r="BX93" s="68">
        <f>+'[5]ABRIL 2017'!$H$24+'[5]ABRIL 2017'!$H$30+'[5]ABRIL 2017'!$H$32</f>
        <v>91491810</v>
      </c>
      <c r="BY93" s="68"/>
      <c r="BZ93" s="68"/>
      <c r="CA93" s="68"/>
      <c r="CB93" s="68"/>
      <c r="CC93" s="68"/>
      <c r="CD93" s="68"/>
      <c r="CE93" s="68"/>
      <c r="CF93" s="68"/>
      <c r="CG93" s="68"/>
      <c r="CH93" s="68">
        <f>+'[3]MAYO 2017'!$H$41</f>
        <v>29998237</v>
      </c>
      <c r="CI93" s="68"/>
      <c r="CJ93" s="68">
        <f>+'[5]ABRIL 2017'!$H$26+'[5]ABRIL 2017'!$H$28</f>
        <v>100000000</v>
      </c>
      <c r="CK93" s="68"/>
      <c r="CL93" s="68"/>
      <c r="CM93" s="68"/>
      <c r="CN93" s="68"/>
      <c r="CO93" s="68">
        <f>+'[5]ABRIL 2017'!$H$34+'[5]ABRIL 2017'!$H$37</f>
        <v>3428000</v>
      </c>
      <c r="CP93" s="69">
        <f t="shared" si="53"/>
        <v>0.83715120841137214</v>
      </c>
      <c r="CQ93" s="22">
        <f t="shared" si="99"/>
        <v>1156228505</v>
      </c>
      <c r="CR93" s="22">
        <f t="shared" ref="CR93:CR107" si="103">H93-BV93</f>
        <v>0</v>
      </c>
      <c r="CS93" s="22">
        <f t="shared" si="100"/>
        <v>0</v>
      </c>
      <c r="CT93" s="22">
        <f t="shared" si="100"/>
        <v>8508190</v>
      </c>
      <c r="CU93" s="22">
        <f t="shared" si="100"/>
        <v>665649946</v>
      </c>
      <c r="CV93" s="22">
        <f t="shared" si="100"/>
        <v>0</v>
      </c>
      <c r="CW93" s="22">
        <f t="shared" si="100"/>
        <v>0</v>
      </c>
      <c r="CX93" s="22">
        <f t="shared" si="100"/>
        <v>12004716</v>
      </c>
      <c r="CY93" s="22">
        <f t="shared" si="100"/>
        <v>6840985</v>
      </c>
      <c r="CZ93" s="22">
        <f t="shared" si="100"/>
        <v>30665828</v>
      </c>
      <c r="DA93" s="22">
        <f t="shared" si="100"/>
        <v>0</v>
      </c>
      <c r="DB93" s="22">
        <f t="shared" si="100"/>
        <v>0</v>
      </c>
      <c r="DC93" s="22">
        <f t="shared" si="100"/>
        <v>0</v>
      </c>
      <c r="DD93" s="22">
        <f t="shared" si="100"/>
        <v>70001763</v>
      </c>
      <c r="DE93" s="22">
        <f t="shared" si="100"/>
        <v>0</v>
      </c>
      <c r="DF93" s="22">
        <f t="shared" si="100"/>
        <v>100000000</v>
      </c>
      <c r="DG93" s="22">
        <f t="shared" si="100"/>
        <v>0</v>
      </c>
      <c r="DH93" s="22">
        <f t="shared" si="100"/>
        <v>0</v>
      </c>
      <c r="DI93" s="22">
        <f t="shared" si="101"/>
        <v>0</v>
      </c>
      <c r="DJ93" s="22">
        <f t="shared" si="101"/>
        <v>0</v>
      </c>
      <c r="DK93" s="22">
        <f t="shared" si="101"/>
        <v>262557077</v>
      </c>
      <c r="DM93" s="26">
        <f t="shared" si="84"/>
        <v>1381146552</v>
      </c>
      <c r="DN93" s="26">
        <f t="shared" si="85"/>
        <v>1381146552</v>
      </c>
      <c r="DO93" s="26">
        <f t="shared" si="86"/>
        <v>1381146552</v>
      </c>
    </row>
    <row r="94" spans="1:119" ht="30" x14ac:dyDescent="0.25">
      <c r="A94" s="149"/>
      <c r="B94" s="151" t="s">
        <v>293</v>
      </c>
      <c r="C94" s="52" t="s">
        <v>294</v>
      </c>
      <c r="D94" s="19" t="s">
        <v>295</v>
      </c>
      <c r="E94" s="83">
        <v>211</v>
      </c>
      <c r="F94" s="21" t="s">
        <v>296</v>
      </c>
      <c r="G94" s="22">
        <f t="shared" si="93"/>
        <v>1347730005</v>
      </c>
      <c r="H94" s="22"/>
      <c r="I94" s="22"/>
      <c r="J94" s="22">
        <v>300000000</v>
      </c>
      <c r="K94" s="22">
        <v>815752314</v>
      </c>
      <c r="L94" s="22">
        <v>80883013</v>
      </c>
      <c r="M94" s="22"/>
      <c r="N94" s="22"/>
      <c r="O94" s="22"/>
      <c r="P94" s="22"/>
      <c r="Q94" s="22">
        <v>1940856</v>
      </c>
      <c r="R94" s="22">
        <v>135153822</v>
      </c>
      <c r="S94" s="22"/>
      <c r="T94" s="22"/>
      <c r="U94" s="22"/>
      <c r="V94" s="22"/>
      <c r="W94" s="22"/>
      <c r="X94" s="22"/>
      <c r="Y94" s="22"/>
      <c r="Z94" s="22"/>
      <c r="AA94" s="22">
        <v>14000000</v>
      </c>
      <c r="AB94" s="23">
        <f t="shared" si="64"/>
        <v>0.47753902384921676</v>
      </c>
      <c r="AC94" s="22">
        <f t="shared" si="94"/>
        <v>643593671</v>
      </c>
      <c r="AD94" s="22"/>
      <c r="AE94" s="22"/>
      <c r="AF94" s="22">
        <f>+'[3]MAYO 2017'!$H$56+'[3]MAYO 2017'!$H$58</f>
        <v>68156531</v>
      </c>
      <c r="AG94" s="22">
        <f>+'[3]MAYO 2017'!$G$54+'[3]MAYO 2017'!$G$60</f>
        <v>567700470</v>
      </c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>
        <f>+'[3]MAYO 2017'!$G$62</f>
        <v>7736670</v>
      </c>
      <c r="AX94" s="23">
        <f t="shared" si="65"/>
        <v>0.52246097615078324</v>
      </c>
      <c r="AY94" s="22">
        <f t="shared" si="95"/>
        <v>704136334</v>
      </c>
      <c r="AZ94" s="22">
        <f t="shared" si="96"/>
        <v>0</v>
      </c>
      <c r="BA94" s="22">
        <f t="shared" si="96"/>
        <v>0</v>
      </c>
      <c r="BB94" s="22">
        <f t="shared" si="96"/>
        <v>231843469</v>
      </c>
      <c r="BC94" s="22">
        <f t="shared" si="96"/>
        <v>248051844</v>
      </c>
      <c r="BD94" s="22">
        <f t="shared" si="96"/>
        <v>80883013</v>
      </c>
      <c r="BE94" s="22">
        <f t="shared" si="96"/>
        <v>0</v>
      </c>
      <c r="BF94" s="22">
        <f t="shared" si="96"/>
        <v>0</v>
      </c>
      <c r="BG94" s="22">
        <f t="shared" si="96"/>
        <v>0</v>
      </c>
      <c r="BH94" s="22">
        <f t="shared" si="96"/>
        <v>0</v>
      </c>
      <c r="BI94" s="22">
        <f t="shared" si="96"/>
        <v>1940856</v>
      </c>
      <c r="BJ94" s="22">
        <f t="shared" si="96"/>
        <v>135153822</v>
      </c>
      <c r="BK94" s="22">
        <f t="shared" si="96"/>
        <v>0</v>
      </c>
      <c r="BL94" s="22">
        <f t="shared" si="96"/>
        <v>0</v>
      </c>
      <c r="BM94" s="22">
        <f t="shared" si="96"/>
        <v>0</v>
      </c>
      <c r="BN94" s="22">
        <f t="shared" si="96"/>
        <v>0</v>
      </c>
      <c r="BO94" s="22">
        <f t="shared" si="96"/>
        <v>0</v>
      </c>
      <c r="BP94" s="22">
        <f t="shared" si="97"/>
        <v>0</v>
      </c>
      <c r="BQ94" s="22">
        <f t="shared" si="97"/>
        <v>0</v>
      </c>
      <c r="BR94" s="22">
        <f t="shared" si="97"/>
        <v>0</v>
      </c>
      <c r="BS94" s="22">
        <f t="shared" si="97"/>
        <v>6263330</v>
      </c>
      <c r="BT94" s="23">
        <f t="shared" si="67"/>
        <v>0.47164979383240785</v>
      </c>
      <c r="BU94" s="22">
        <f t="shared" si="98"/>
        <v>635656579</v>
      </c>
      <c r="BV94" s="22"/>
      <c r="BW94" s="22"/>
      <c r="BX94" s="22">
        <f>+'[3]MAYO 2017'!$H$57+'[3]MAYO 2017'!$H$58</f>
        <v>68156531</v>
      </c>
      <c r="BY94" s="22">
        <f>+'[3]MAYO 2017'!$H$54+'[3]MAYO 2017'!$H$60</f>
        <v>567500048</v>
      </c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3">
        <f t="shared" si="53"/>
        <v>0.52835020616759221</v>
      </c>
      <c r="CQ94" s="22">
        <f t="shared" si="99"/>
        <v>712073426</v>
      </c>
      <c r="CR94" s="22">
        <f t="shared" si="103"/>
        <v>0</v>
      </c>
      <c r="CS94" s="22">
        <f t="shared" si="100"/>
        <v>0</v>
      </c>
      <c r="CT94" s="22">
        <f t="shared" si="100"/>
        <v>231843469</v>
      </c>
      <c r="CU94" s="22">
        <f t="shared" si="100"/>
        <v>248252266</v>
      </c>
      <c r="CV94" s="22">
        <f t="shared" si="100"/>
        <v>80883013</v>
      </c>
      <c r="CW94" s="22">
        <f t="shared" si="100"/>
        <v>0</v>
      </c>
      <c r="CX94" s="22">
        <f t="shared" si="100"/>
        <v>0</v>
      </c>
      <c r="CY94" s="22">
        <f t="shared" si="100"/>
        <v>0</v>
      </c>
      <c r="CZ94" s="22">
        <f t="shared" si="100"/>
        <v>0</v>
      </c>
      <c r="DA94" s="22">
        <f t="shared" si="100"/>
        <v>1940856</v>
      </c>
      <c r="DB94" s="22">
        <f t="shared" si="100"/>
        <v>135153822</v>
      </c>
      <c r="DC94" s="22">
        <f t="shared" si="100"/>
        <v>0</v>
      </c>
      <c r="DD94" s="22">
        <f t="shared" si="100"/>
        <v>0</v>
      </c>
      <c r="DE94" s="22">
        <f t="shared" si="100"/>
        <v>0</v>
      </c>
      <c r="DF94" s="22">
        <f t="shared" si="100"/>
        <v>0</v>
      </c>
      <c r="DG94" s="22">
        <f t="shared" si="100"/>
        <v>0</v>
      </c>
      <c r="DH94" s="22">
        <f t="shared" si="100"/>
        <v>0</v>
      </c>
      <c r="DI94" s="22">
        <f t="shared" si="101"/>
        <v>0</v>
      </c>
      <c r="DJ94" s="22">
        <f t="shared" si="101"/>
        <v>0</v>
      </c>
      <c r="DK94" s="22">
        <f t="shared" si="101"/>
        <v>14000000</v>
      </c>
      <c r="DM94" s="26">
        <f t="shared" si="84"/>
        <v>1347730005</v>
      </c>
      <c r="DN94" s="26">
        <f t="shared" si="85"/>
        <v>1347730005</v>
      </c>
      <c r="DO94" s="26">
        <f t="shared" si="86"/>
        <v>1347730005</v>
      </c>
    </row>
    <row r="95" spans="1:119" ht="91.5" customHeight="1" x14ac:dyDescent="0.25">
      <c r="A95" s="149"/>
      <c r="B95" s="152"/>
      <c r="C95" s="52" t="s">
        <v>297</v>
      </c>
      <c r="D95" s="63" t="s">
        <v>298</v>
      </c>
      <c r="E95" s="83">
        <v>211</v>
      </c>
      <c r="F95" s="21" t="s">
        <v>299</v>
      </c>
      <c r="G95" s="22">
        <f t="shared" si="93"/>
        <v>556302361</v>
      </c>
      <c r="H95" s="22"/>
      <c r="I95" s="22"/>
      <c r="J95" s="22">
        <v>300000000</v>
      </c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>
        <f>157081606</f>
        <v>157081606</v>
      </c>
      <c r="W95" s="22"/>
      <c r="X95" s="22"/>
      <c r="Y95" s="22"/>
      <c r="Z95" s="22"/>
      <c r="AA95" s="78">
        <f>55787227+16338076+3095452+24000000</f>
        <v>99220755</v>
      </c>
      <c r="AB95" s="23">
        <f t="shared" si="64"/>
        <v>0.52487547504764231</v>
      </c>
      <c r="AC95" s="22">
        <f t="shared" si="94"/>
        <v>291989466</v>
      </c>
      <c r="AD95" s="22"/>
      <c r="AE95" s="22"/>
      <c r="AF95" s="22">
        <f>+'[5]ABRIL 2017'!$G$61</f>
        <v>270725000</v>
      </c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>
        <f>+'[3]MAYO 2017'!$AC$66</f>
        <v>21264466</v>
      </c>
      <c r="AX95" s="23">
        <f t="shared" si="65"/>
        <v>0.47512452495235769</v>
      </c>
      <c r="AY95" s="22">
        <f t="shared" si="95"/>
        <v>264312895</v>
      </c>
      <c r="AZ95" s="22">
        <f t="shared" si="96"/>
        <v>0</v>
      </c>
      <c r="BA95" s="22">
        <f t="shared" si="96"/>
        <v>0</v>
      </c>
      <c r="BB95" s="22">
        <f t="shared" si="96"/>
        <v>29275000</v>
      </c>
      <c r="BC95" s="22">
        <f t="shared" si="96"/>
        <v>0</v>
      </c>
      <c r="BD95" s="22">
        <f t="shared" si="96"/>
        <v>0</v>
      </c>
      <c r="BE95" s="22">
        <f t="shared" si="96"/>
        <v>0</v>
      </c>
      <c r="BF95" s="22">
        <f t="shared" si="96"/>
        <v>0</v>
      </c>
      <c r="BG95" s="22">
        <f t="shared" si="96"/>
        <v>0</v>
      </c>
      <c r="BH95" s="22">
        <f t="shared" si="96"/>
        <v>0</v>
      </c>
      <c r="BI95" s="22">
        <f t="shared" si="96"/>
        <v>0</v>
      </c>
      <c r="BJ95" s="22">
        <f t="shared" si="96"/>
        <v>0</v>
      </c>
      <c r="BK95" s="22">
        <f t="shared" si="96"/>
        <v>0</v>
      </c>
      <c r="BL95" s="22">
        <f t="shared" si="96"/>
        <v>0</v>
      </c>
      <c r="BM95" s="22">
        <f t="shared" si="96"/>
        <v>0</v>
      </c>
      <c r="BN95" s="22">
        <f t="shared" si="96"/>
        <v>157081606</v>
      </c>
      <c r="BO95" s="22">
        <f t="shared" si="96"/>
        <v>0</v>
      </c>
      <c r="BP95" s="22">
        <f t="shared" si="97"/>
        <v>0</v>
      </c>
      <c r="BQ95" s="22">
        <f t="shared" si="97"/>
        <v>0</v>
      </c>
      <c r="BR95" s="22">
        <f t="shared" si="97"/>
        <v>0</v>
      </c>
      <c r="BS95" s="22">
        <f t="shared" si="97"/>
        <v>77956289</v>
      </c>
      <c r="BT95" s="23">
        <f t="shared" si="67"/>
        <v>0.50647511093342279</v>
      </c>
      <c r="BU95" s="22">
        <f t="shared" si="98"/>
        <v>281753300</v>
      </c>
      <c r="BV95" s="22"/>
      <c r="BW95" s="22"/>
      <c r="BX95" s="22">
        <f>+'[5]ABRIL 2017'!$H$62</f>
        <v>269868200</v>
      </c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>
        <f>+'[5]ABRIL 2017'!$H$60+'[5]ABRIL 2017'!$H$64</f>
        <v>11885100</v>
      </c>
      <c r="CP95" s="23">
        <f t="shared" si="53"/>
        <v>0.49352488906657721</v>
      </c>
      <c r="CQ95" s="22">
        <f t="shared" si="99"/>
        <v>274549061</v>
      </c>
      <c r="CR95" s="22">
        <f t="shared" si="103"/>
        <v>0</v>
      </c>
      <c r="CS95" s="22">
        <f t="shared" si="100"/>
        <v>0</v>
      </c>
      <c r="CT95" s="22">
        <f t="shared" si="100"/>
        <v>30131800</v>
      </c>
      <c r="CU95" s="22">
        <f t="shared" si="100"/>
        <v>0</v>
      </c>
      <c r="CV95" s="22">
        <f t="shared" si="100"/>
        <v>0</v>
      </c>
      <c r="CW95" s="22">
        <f t="shared" si="100"/>
        <v>0</v>
      </c>
      <c r="CX95" s="22">
        <f t="shared" si="100"/>
        <v>0</v>
      </c>
      <c r="CY95" s="22">
        <f t="shared" si="100"/>
        <v>0</v>
      </c>
      <c r="CZ95" s="22">
        <f t="shared" si="100"/>
        <v>0</v>
      </c>
      <c r="DA95" s="22">
        <f t="shared" si="100"/>
        <v>0</v>
      </c>
      <c r="DB95" s="22">
        <f t="shared" si="100"/>
        <v>0</v>
      </c>
      <c r="DC95" s="22">
        <f t="shared" si="100"/>
        <v>0</v>
      </c>
      <c r="DD95" s="22">
        <f t="shared" si="100"/>
        <v>0</v>
      </c>
      <c r="DE95" s="22">
        <f t="shared" si="100"/>
        <v>0</v>
      </c>
      <c r="DF95" s="22">
        <f t="shared" si="100"/>
        <v>157081606</v>
      </c>
      <c r="DG95" s="22">
        <f t="shared" si="100"/>
        <v>0</v>
      </c>
      <c r="DH95" s="22">
        <f t="shared" si="100"/>
        <v>0</v>
      </c>
      <c r="DI95" s="22">
        <f t="shared" si="101"/>
        <v>0</v>
      </c>
      <c r="DJ95" s="22">
        <f t="shared" si="101"/>
        <v>0</v>
      </c>
      <c r="DK95" s="22">
        <f t="shared" si="101"/>
        <v>87335655</v>
      </c>
      <c r="DM95" s="26">
        <f t="shared" si="84"/>
        <v>556302361</v>
      </c>
      <c r="DN95" s="26">
        <f t="shared" si="85"/>
        <v>556302361</v>
      </c>
      <c r="DO95" s="26">
        <f t="shared" si="86"/>
        <v>556302361</v>
      </c>
    </row>
    <row r="96" spans="1:119" s="70" customFormat="1" ht="117" customHeight="1" x14ac:dyDescent="0.25">
      <c r="A96" s="149"/>
      <c r="B96" s="152"/>
      <c r="C96" s="84" t="s">
        <v>300</v>
      </c>
      <c r="D96" s="19" t="s">
        <v>301</v>
      </c>
      <c r="E96" s="81">
        <v>211</v>
      </c>
      <c r="F96" s="21" t="s">
        <v>302</v>
      </c>
      <c r="G96" s="22">
        <f t="shared" si="93"/>
        <v>297334552</v>
      </c>
      <c r="H96" s="25"/>
      <c r="I96" s="68"/>
      <c r="J96" s="22"/>
      <c r="K96" s="22"/>
      <c r="L96" s="22"/>
      <c r="M96" s="22">
        <v>210796645</v>
      </c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78">
        <f>49844416+10267+1325109+19384428+505024+15468663</f>
        <v>86537907</v>
      </c>
      <c r="AB96" s="69">
        <f t="shared" si="64"/>
        <v>7.2028292224847121E-2</v>
      </c>
      <c r="AC96" s="22">
        <f t="shared" si="94"/>
        <v>21416500</v>
      </c>
      <c r="AD96" s="68"/>
      <c r="AE96" s="68"/>
      <c r="AF96" s="68"/>
      <c r="AG96" s="68"/>
      <c r="AH96" s="68"/>
      <c r="AI96" s="68">
        <f>+'[3]MAYO 2017'!$N$77</f>
        <v>11416500</v>
      </c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>
        <f>+'[5]ABRIL 2017'!$G$66</f>
        <v>10000000</v>
      </c>
      <c r="AX96" s="69">
        <f t="shared" si="65"/>
        <v>0.92797170777515292</v>
      </c>
      <c r="AY96" s="22">
        <f t="shared" si="95"/>
        <v>275918052</v>
      </c>
      <c r="AZ96" s="22">
        <f t="shared" si="96"/>
        <v>0</v>
      </c>
      <c r="BA96" s="22">
        <f t="shared" si="96"/>
        <v>0</v>
      </c>
      <c r="BB96" s="22">
        <f t="shared" si="96"/>
        <v>0</v>
      </c>
      <c r="BC96" s="22">
        <f t="shared" si="96"/>
        <v>0</v>
      </c>
      <c r="BD96" s="22">
        <f t="shared" si="96"/>
        <v>0</v>
      </c>
      <c r="BE96" s="22">
        <f t="shared" si="96"/>
        <v>199380145</v>
      </c>
      <c r="BF96" s="22">
        <f t="shared" si="96"/>
        <v>0</v>
      </c>
      <c r="BG96" s="22">
        <f t="shared" si="96"/>
        <v>0</v>
      </c>
      <c r="BH96" s="22">
        <f t="shared" si="96"/>
        <v>0</v>
      </c>
      <c r="BI96" s="22">
        <f t="shared" si="96"/>
        <v>0</v>
      </c>
      <c r="BJ96" s="22">
        <f t="shared" si="96"/>
        <v>0</v>
      </c>
      <c r="BK96" s="22">
        <f t="shared" si="96"/>
        <v>0</v>
      </c>
      <c r="BL96" s="22">
        <f t="shared" si="96"/>
        <v>0</v>
      </c>
      <c r="BM96" s="22">
        <f t="shared" si="96"/>
        <v>0</v>
      </c>
      <c r="BN96" s="22">
        <f t="shared" si="96"/>
        <v>0</v>
      </c>
      <c r="BO96" s="22">
        <f t="shared" si="96"/>
        <v>0</v>
      </c>
      <c r="BP96" s="22">
        <f t="shared" si="97"/>
        <v>0</v>
      </c>
      <c r="BQ96" s="22">
        <f t="shared" si="97"/>
        <v>0</v>
      </c>
      <c r="BR96" s="22">
        <f t="shared" si="97"/>
        <v>0</v>
      </c>
      <c r="BS96" s="22">
        <f t="shared" si="97"/>
        <v>76537907</v>
      </c>
      <c r="BT96" s="69">
        <f t="shared" si="67"/>
        <v>3.3632149148949228E-2</v>
      </c>
      <c r="BU96" s="22">
        <f t="shared" si="98"/>
        <v>10000000</v>
      </c>
      <c r="BV96" s="68"/>
      <c r="BW96" s="68"/>
      <c r="BX96" s="68"/>
      <c r="BY96" s="68"/>
      <c r="BZ96" s="68"/>
      <c r="CA96" s="68"/>
      <c r="CB96" s="68"/>
      <c r="CC96" s="68"/>
      <c r="CD96" s="68"/>
      <c r="CE96" s="68"/>
      <c r="CF96" s="68"/>
      <c r="CG96" s="68"/>
      <c r="CH96" s="68"/>
      <c r="CI96" s="68"/>
      <c r="CJ96" s="68"/>
      <c r="CK96" s="68"/>
      <c r="CL96" s="68"/>
      <c r="CM96" s="68"/>
      <c r="CN96" s="68"/>
      <c r="CO96" s="68">
        <f>+'[5]ABRIL 2017'!$H$66</f>
        <v>10000000</v>
      </c>
      <c r="CP96" s="69">
        <f t="shared" si="53"/>
        <v>0.96636785085105081</v>
      </c>
      <c r="CQ96" s="22">
        <f t="shared" si="99"/>
        <v>287334552</v>
      </c>
      <c r="CR96" s="22">
        <f t="shared" si="103"/>
        <v>0</v>
      </c>
      <c r="CS96" s="22">
        <f t="shared" si="100"/>
        <v>0</v>
      </c>
      <c r="CT96" s="22">
        <f t="shared" si="100"/>
        <v>0</v>
      </c>
      <c r="CU96" s="22">
        <f t="shared" si="100"/>
        <v>0</v>
      </c>
      <c r="CV96" s="22">
        <f t="shared" si="100"/>
        <v>0</v>
      </c>
      <c r="CW96" s="22">
        <f t="shared" si="100"/>
        <v>210796645</v>
      </c>
      <c r="CX96" s="22">
        <f t="shared" si="100"/>
        <v>0</v>
      </c>
      <c r="CY96" s="22">
        <f t="shared" si="100"/>
        <v>0</v>
      </c>
      <c r="CZ96" s="22">
        <f t="shared" si="100"/>
        <v>0</v>
      </c>
      <c r="DA96" s="22">
        <f t="shared" si="100"/>
        <v>0</v>
      </c>
      <c r="DB96" s="22">
        <f t="shared" si="100"/>
        <v>0</v>
      </c>
      <c r="DC96" s="22">
        <f t="shared" si="100"/>
        <v>0</v>
      </c>
      <c r="DD96" s="22">
        <f t="shared" si="100"/>
        <v>0</v>
      </c>
      <c r="DE96" s="22">
        <f t="shared" si="100"/>
        <v>0</v>
      </c>
      <c r="DF96" s="22">
        <f t="shared" si="100"/>
        <v>0</v>
      </c>
      <c r="DG96" s="22">
        <f t="shared" si="100"/>
        <v>0</v>
      </c>
      <c r="DH96" s="22">
        <f t="shared" si="100"/>
        <v>0</v>
      </c>
      <c r="DI96" s="22">
        <f t="shared" si="101"/>
        <v>0</v>
      </c>
      <c r="DJ96" s="22">
        <f t="shared" si="101"/>
        <v>0</v>
      </c>
      <c r="DK96" s="22">
        <f t="shared" si="101"/>
        <v>76537907</v>
      </c>
      <c r="DM96" s="26">
        <f t="shared" si="84"/>
        <v>297334552</v>
      </c>
      <c r="DN96" s="26">
        <f t="shared" si="85"/>
        <v>297334552</v>
      </c>
      <c r="DO96" s="26">
        <f t="shared" si="86"/>
        <v>297334552</v>
      </c>
    </row>
    <row r="97" spans="1:120" ht="56.25" customHeight="1" x14ac:dyDescent="0.25">
      <c r="A97" s="149"/>
      <c r="B97" s="152"/>
      <c r="C97" s="52" t="s">
        <v>303</v>
      </c>
      <c r="D97" s="31" t="s">
        <v>304</v>
      </c>
      <c r="E97" s="83">
        <v>211</v>
      </c>
      <c r="F97" s="21" t="s">
        <v>305</v>
      </c>
      <c r="G97" s="22">
        <f t="shared" si="93"/>
        <v>224038727</v>
      </c>
      <c r="H97" s="33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>
        <v>200000000</v>
      </c>
      <c r="U97" s="22"/>
      <c r="V97" s="22"/>
      <c r="W97" s="22"/>
      <c r="X97" s="22"/>
      <c r="Y97" s="22"/>
      <c r="Z97" s="22"/>
      <c r="AA97" s="78">
        <f>3000000+1038727+20000000</f>
        <v>24038727</v>
      </c>
      <c r="AB97" s="23">
        <f t="shared" si="64"/>
        <v>0.22199523567191132</v>
      </c>
      <c r="AC97" s="22">
        <f t="shared" si="94"/>
        <v>49735530</v>
      </c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>
        <f>+'[3]MAYO 2017'!$V$85</f>
        <v>49455530</v>
      </c>
      <c r="AQ97" s="22"/>
      <c r="AR97" s="22"/>
      <c r="AS97" s="22"/>
      <c r="AT97" s="22"/>
      <c r="AU97" s="22"/>
      <c r="AV97" s="22"/>
      <c r="AW97" s="68">
        <f>+'[1]ENERO 2017'!$T$62</f>
        <v>280000</v>
      </c>
      <c r="AX97" s="23">
        <f t="shared" si="65"/>
        <v>0.77800476432808874</v>
      </c>
      <c r="AY97" s="22">
        <f t="shared" si="95"/>
        <v>174303197</v>
      </c>
      <c r="AZ97" s="22">
        <f t="shared" si="96"/>
        <v>0</v>
      </c>
      <c r="BA97" s="22">
        <f t="shared" si="96"/>
        <v>0</v>
      </c>
      <c r="BB97" s="22">
        <f t="shared" si="96"/>
        <v>0</v>
      </c>
      <c r="BC97" s="22">
        <f t="shared" si="96"/>
        <v>0</v>
      </c>
      <c r="BD97" s="22">
        <f t="shared" si="96"/>
        <v>0</v>
      </c>
      <c r="BE97" s="22">
        <f t="shared" si="96"/>
        <v>0</v>
      </c>
      <c r="BF97" s="22">
        <f t="shared" si="96"/>
        <v>0</v>
      </c>
      <c r="BG97" s="22">
        <f t="shared" si="96"/>
        <v>0</v>
      </c>
      <c r="BH97" s="22">
        <f t="shared" si="96"/>
        <v>0</v>
      </c>
      <c r="BI97" s="22">
        <f t="shared" si="96"/>
        <v>0</v>
      </c>
      <c r="BJ97" s="22">
        <f t="shared" si="96"/>
        <v>0</v>
      </c>
      <c r="BK97" s="22">
        <f t="shared" si="96"/>
        <v>0</v>
      </c>
      <c r="BL97" s="22">
        <f t="shared" si="96"/>
        <v>150544470</v>
      </c>
      <c r="BM97" s="22">
        <f t="shared" si="96"/>
        <v>0</v>
      </c>
      <c r="BN97" s="22">
        <f t="shared" si="96"/>
        <v>0</v>
      </c>
      <c r="BO97" s="22">
        <f t="shared" si="96"/>
        <v>0</v>
      </c>
      <c r="BP97" s="22">
        <f t="shared" si="97"/>
        <v>0</v>
      </c>
      <c r="BQ97" s="22">
        <f t="shared" si="97"/>
        <v>0</v>
      </c>
      <c r="BR97" s="22">
        <f t="shared" si="97"/>
        <v>0</v>
      </c>
      <c r="BS97" s="22">
        <f t="shared" si="97"/>
        <v>23758727</v>
      </c>
      <c r="BT97" s="23">
        <f t="shared" si="67"/>
        <v>0.22199523567191132</v>
      </c>
      <c r="BU97" s="22">
        <f t="shared" si="98"/>
        <v>49735530</v>
      </c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>
        <f>+'[3]MAYO 2017'!$V$85</f>
        <v>49455530</v>
      </c>
      <c r="CI97" s="22"/>
      <c r="CJ97" s="22"/>
      <c r="CK97" s="22"/>
      <c r="CL97" s="22"/>
      <c r="CM97" s="22"/>
      <c r="CN97" s="22"/>
      <c r="CO97" s="22">
        <f>+'[3]MAYO 2017'!$AC$85</f>
        <v>280000</v>
      </c>
      <c r="CP97" s="23">
        <f t="shared" si="53"/>
        <v>0.77800476432808874</v>
      </c>
      <c r="CQ97" s="22">
        <f t="shared" si="99"/>
        <v>174303197</v>
      </c>
      <c r="CR97" s="22">
        <f t="shared" si="103"/>
        <v>0</v>
      </c>
      <c r="CS97" s="22">
        <f t="shared" si="100"/>
        <v>0</v>
      </c>
      <c r="CT97" s="22">
        <f t="shared" si="100"/>
        <v>0</v>
      </c>
      <c r="CU97" s="22">
        <f t="shared" si="100"/>
        <v>0</v>
      </c>
      <c r="CV97" s="22">
        <f t="shared" si="100"/>
        <v>0</v>
      </c>
      <c r="CW97" s="22">
        <f t="shared" si="100"/>
        <v>0</v>
      </c>
      <c r="CX97" s="22">
        <f t="shared" si="100"/>
        <v>0</v>
      </c>
      <c r="CY97" s="22">
        <f t="shared" si="100"/>
        <v>0</v>
      </c>
      <c r="CZ97" s="22">
        <f t="shared" si="100"/>
        <v>0</v>
      </c>
      <c r="DA97" s="22">
        <f t="shared" si="100"/>
        <v>0</v>
      </c>
      <c r="DB97" s="22">
        <f t="shared" si="100"/>
        <v>0</v>
      </c>
      <c r="DC97" s="22">
        <f t="shared" si="100"/>
        <v>0</v>
      </c>
      <c r="DD97" s="22">
        <f t="shared" si="100"/>
        <v>150544470</v>
      </c>
      <c r="DE97" s="22">
        <f t="shared" si="100"/>
        <v>0</v>
      </c>
      <c r="DF97" s="22">
        <f t="shared" si="100"/>
        <v>0</v>
      </c>
      <c r="DG97" s="22">
        <f t="shared" si="100"/>
        <v>0</v>
      </c>
      <c r="DH97" s="22">
        <f t="shared" si="100"/>
        <v>0</v>
      </c>
      <c r="DI97" s="22">
        <f t="shared" si="101"/>
        <v>0</v>
      </c>
      <c r="DJ97" s="22">
        <f t="shared" si="101"/>
        <v>0</v>
      </c>
      <c r="DK97" s="22">
        <f t="shared" si="101"/>
        <v>23758727</v>
      </c>
      <c r="DM97" s="26">
        <f t="shared" si="84"/>
        <v>224038727</v>
      </c>
      <c r="DN97" s="26">
        <f t="shared" si="85"/>
        <v>224038727</v>
      </c>
      <c r="DO97" s="26">
        <f t="shared" si="86"/>
        <v>224038727</v>
      </c>
    </row>
    <row r="98" spans="1:120" ht="36" customHeight="1" x14ac:dyDescent="0.25">
      <c r="A98" s="149"/>
      <c r="B98" s="152"/>
      <c r="C98" s="52" t="s">
        <v>306</v>
      </c>
      <c r="D98" s="19" t="s">
        <v>307</v>
      </c>
      <c r="E98" s="83">
        <v>211</v>
      </c>
      <c r="F98" s="21" t="s">
        <v>308</v>
      </c>
      <c r="G98" s="22">
        <f t="shared" si="93"/>
        <v>8265084</v>
      </c>
      <c r="H98" s="33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78">
        <f>4000000+1865085+2399999</f>
        <v>8265084</v>
      </c>
      <c r="AB98" s="23">
        <f t="shared" si="64"/>
        <v>0.24198181167910696</v>
      </c>
      <c r="AC98" s="22">
        <f t="shared" si="94"/>
        <v>2000000</v>
      </c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>
        <f>+'[1]ENERO 2017'!$T$68</f>
        <v>2000000</v>
      </c>
      <c r="AX98" s="23">
        <f t="shared" si="65"/>
        <v>0.75801818832089307</v>
      </c>
      <c r="AY98" s="22">
        <f t="shared" si="95"/>
        <v>6265084</v>
      </c>
      <c r="AZ98" s="22">
        <f t="shared" si="96"/>
        <v>0</v>
      </c>
      <c r="BA98" s="22">
        <f t="shared" si="96"/>
        <v>0</v>
      </c>
      <c r="BB98" s="22">
        <f t="shared" si="96"/>
        <v>0</v>
      </c>
      <c r="BC98" s="22">
        <f t="shared" si="96"/>
        <v>0</v>
      </c>
      <c r="BD98" s="22">
        <f t="shared" si="96"/>
        <v>0</v>
      </c>
      <c r="BE98" s="22">
        <f t="shared" si="96"/>
        <v>0</v>
      </c>
      <c r="BF98" s="22">
        <f t="shared" si="96"/>
        <v>0</v>
      </c>
      <c r="BG98" s="22">
        <f t="shared" si="96"/>
        <v>0</v>
      </c>
      <c r="BH98" s="22">
        <f t="shared" si="96"/>
        <v>0</v>
      </c>
      <c r="BI98" s="22">
        <f t="shared" si="96"/>
        <v>0</v>
      </c>
      <c r="BJ98" s="22">
        <f t="shared" si="96"/>
        <v>0</v>
      </c>
      <c r="BK98" s="22">
        <f t="shared" si="96"/>
        <v>0</v>
      </c>
      <c r="BL98" s="22">
        <f t="shared" si="96"/>
        <v>0</v>
      </c>
      <c r="BM98" s="22">
        <f t="shared" si="96"/>
        <v>0</v>
      </c>
      <c r="BN98" s="22">
        <f t="shared" si="96"/>
        <v>0</v>
      </c>
      <c r="BO98" s="22">
        <f t="shared" si="96"/>
        <v>0</v>
      </c>
      <c r="BP98" s="22">
        <f t="shared" si="97"/>
        <v>0</v>
      </c>
      <c r="BQ98" s="22">
        <f t="shared" si="97"/>
        <v>0</v>
      </c>
      <c r="BR98" s="22">
        <f t="shared" si="97"/>
        <v>0</v>
      </c>
      <c r="BS98" s="22">
        <f t="shared" si="97"/>
        <v>6265084</v>
      </c>
      <c r="BT98" s="23">
        <f t="shared" si="67"/>
        <v>0.24198181167910696</v>
      </c>
      <c r="BU98" s="22">
        <f t="shared" si="98"/>
        <v>2000000</v>
      </c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>
        <f>+'[4]FEBRERO 2017'!$AC$74</f>
        <v>2000000</v>
      </c>
      <c r="CP98" s="23">
        <f t="shared" si="53"/>
        <v>0.75801818832089307</v>
      </c>
      <c r="CQ98" s="22">
        <f t="shared" si="99"/>
        <v>6265084</v>
      </c>
      <c r="CR98" s="22">
        <f t="shared" si="103"/>
        <v>0</v>
      </c>
      <c r="CS98" s="22">
        <f t="shared" si="100"/>
        <v>0</v>
      </c>
      <c r="CT98" s="22">
        <f t="shared" si="100"/>
        <v>0</v>
      </c>
      <c r="CU98" s="22">
        <f t="shared" si="100"/>
        <v>0</v>
      </c>
      <c r="CV98" s="22">
        <f t="shared" si="100"/>
        <v>0</v>
      </c>
      <c r="CW98" s="22">
        <f t="shared" si="100"/>
        <v>0</v>
      </c>
      <c r="CX98" s="22">
        <f t="shared" si="100"/>
        <v>0</v>
      </c>
      <c r="CY98" s="22">
        <f t="shared" si="100"/>
        <v>0</v>
      </c>
      <c r="CZ98" s="22">
        <f t="shared" si="100"/>
        <v>0</v>
      </c>
      <c r="DA98" s="22">
        <f t="shared" si="100"/>
        <v>0</v>
      </c>
      <c r="DB98" s="22">
        <f t="shared" si="100"/>
        <v>0</v>
      </c>
      <c r="DC98" s="22">
        <f t="shared" si="100"/>
        <v>0</v>
      </c>
      <c r="DD98" s="22">
        <f t="shared" si="100"/>
        <v>0</v>
      </c>
      <c r="DE98" s="22">
        <f t="shared" si="100"/>
        <v>0</v>
      </c>
      <c r="DF98" s="22">
        <f t="shared" si="100"/>
        <v>0</v>
      </c>
      <c r="DG98" s="22">
        <f t="shared" si="100"/>
        <v>0</v>
      </c>
      <c r="DH98" s="22">
        <f t="shared" si="100"/>
        <v>0</v>
      </c>
      <c r="DI98" s="22">
        <f t="shared" si="101"/>
        <v>0</v>
      </c>
      <c r="DJ98" s="22">
        <f t="shared" si="101"/>
        <v>0</v>
      </c>
      <c r="DK98" s="22">
        <f t="shared" si="101"/>
        <v>6265084</v>
      </c>
      <c r="DM98" s="26">
        <f t="shared" si="84"/>
        <v>8265084</v>
      </c>
      <c r="DN98" s="26">
        <f t="shared" si="85"/>
        <v>8265084</v>
      </c>
      <c r="DO98" s="26">
        <f t="shared" si="86"/>
        <v>8265084</v>
      </c>
    </row>
    <row r="99" spans="1:120" ht="44.25" customHeight="1" x14ac:dyDescent="0.25">
      <c r="A99" s="149"/>
      <c r="B99" s="152"/>
      <c r="C99" s="52" t="s">
        <v>309</v>
      </c>
      <c r="D99" s="19" t="s">
        <v>310</v>
      </c>
      <c r="E99" s="83">
        <v>211</v>
      </c>
      <c r="F99" s="21" t="s">
        <v>311</v>
      </c>
      <c r="G99" s="22">
        <f t="shared" si="93"/>
        <v>455000000</v>
      </c>
      <c r="H99" s="33"/>
      <c r="I99" s="22"/>
      <c r="J99" s="22">
        <v>450000000</v>
      </c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78">
        <f>5000000</f>
        <v>5000000</v>
      </c>
      <c r="AB99" s="23">
        <f t="shared" si="64"/>
        <v>0.53554010549450548</v>
      </c>
      <c r="AC99" s="22">
        <f t="shared" si="94"/>
        <v>243670748</v>
      </c>
      <c r="AD99" s="22"/>
      <c r="AE99" s="22"/>
      <c r="AF99" s="22">
        <f>+'[3]MAYO 2017'!$L$107</f>
        <v>243670748</v>
      </c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3">
        <f t="shared" si="65"/>
        <v>0.46445989450549452</v>
      </c>
      <c r="AY99" s="22">
        <f t="shared" si="95"/>
        <v>211329252</v>
      </c>
      <c r="AZ99" s="22">
        <f t="shared" si="96"/>
        <v>0</v>
      </c>
      <c r="BA99" s="22">
        <f t="shared" si="96"/>
        <v>0</v>
      </c>
      <c r="BB99" s="22">
        <f t="shared" si="96"/>
        <v>206329252</v>
      </c>
      <c r="BC99" s="22">
        <f t="shared" si="96"/>
        <v>0</v>
      </c>
      <c r="BD99" s="22">
        <f t="shared" si="96"/>
        <v>0</v>
      </c>
      <c r="BE99" s="22">
        <f t="shared" si="96"/>
        <v>0</v>
      </c>
      <c r="BF99" s="22">
        <f t="shared" si="96"/>
        <v>0</v>
      </c>
      <c r="BG99" s="22">
        <f t="shared" si="96"/>
        <v>0</v>
      </c>
      <c r="BH99" s="22">
        <f t="shared" si="96"/>
        <v>0</v>
      </c>
      <c r="BI99" s="22">
        <f t="shared" si="96"/>
        <v>0</v>
      </c>
      <c r="BJ99" s="22">
        <f t="shared" si="96"/>
        <v>0</v>
      </c>
      <c r="BK99" s="22">
        <f t="shared" si="96"/>
        <v>0</v>
      </c>
      <c r="BL99" s="22">
        <f t="shared" si="96"/>
        <v>0</v>
      </c>
      <c r="BM99" s="22">
        <f t="shared" si="96"/>
        <v>0</v>
      </c>
      <c r="BN99" s="22">
        <f t="shared" si="96"/>
        <v>0</v>
      </c>
      <c r="BO99" s="22">
        <f t="shared" si="96"/>
        <v>0</v>
      </c>
      <c r="BP99" s="22">
        <f t="shared" si="97"/>
        <v>0</v>
      </c>
      <c r="BQ99" s="22">
        <f t="shared" si="97"/>
        <v>0</v>
      </c>
      <c r="BR99" s="22">
        <f t="shared" si="97"/>
        <v>0</v>
      </c>
      <c r="BS99" s="22">
        <f t="shared" si="97"/>
        <v>5000000</v>
      </c>
      <c r="BT99" s="23">
        <f t="shared" si="67"/>
        <v>0.24725462857142858</v>
      </c>
      <c r="BU99" s="22">
        <f t="shared" si="98"/>
        <v>112500856</v>
      </c>
      <c r="BV99" s="22"/>
      <c r="BW99" s="22"/>
      <c r="BX99" s="22">
        <f>+'[3]MAYO 2017'!$H$105</f>
        <v>112500856</v>
      </c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3">
        <f t="shared" si="53"/>
        <v>0.75274537142857145</v>
      </c>
      <c r="CQ99" s="22">
        <f t="shared" si="99"/>
        <v>342499144</v>
      </c>
      <c r="CR99" s="22">
        <f t="shared" si="103"/>
        <v>0</v>
      </c>
      <c r="CS99" s="22">
        <f t="shared" si="100"/>
        <v>0</v>
      </c>
      <c r="CT99" s="22">
        <f t="shared" si="100"/>
        <v>337499144</v>
      </c>
      <c r="CU99" s="22">
        <f t="shared" si="100"/>
        <v>0</v>
      </c>
      <c r="CV99" s="22">
        <f t="shared" si="100"/>
        <v>0</v>
      </c>
      <c r="CW99" s="22">
        <f t="shared" si="100"/>
        <v>0</v>
      </c>
      <c r="CX99" s="22">
        <f t="shared" si="100"/>
        <v>0</v>
      </c>
      <c r="CY99" s="22">
        <f t="shared" si="100"/>
        <v>0</v>
      </c>
      <c r="CZ99" s="22">
        <f t="shared" si="100"/>
        <v>0</v>
      </c>
      <c r="DA99" s="22">
        <f t="shared" si="100"/>
        <v>0</v>
      </c>
      <c r="DB99" s="22">
        <f t="shared" si="100"/>
        <v>0</v>
      </c>
      <c r="DC99" s="22">
        <f t="shared" si="100"/>
        <v>0</v>
      </c>
      <c r="DD99" s="22">
        <f t="shared" si="100"/>
        <v>0</v>
      </c>
      <c r="DE99" s="22">
        <f t="shared" si="100"/>
        <v>0</v>
      </c>
      <c r="DF99" s="22">
        <f t="shared" si="100"/>
        <v>0</v>
      </c>
      <c r="DG99" s="22">
        <f t="shared" si="100"/>
        <v>0</v>
      </c>
      <c r="DH99" s="22">
        <f t="shared" si="100"/>
        <v>0</v>
      </c>
      <c r="DI99" s="22">
        <f t="shared" si="101"/>
        <v>0</v>
      </c>
      <c r="DJ99" s="22">
        <f t="shared" si="101"/>
        <v>0</v>
      </c>
      <c r="DK99" s="22">
        <f t="shared" si="101"/>
        <v>5000000</v>
      </c>
      <c r="DM99" s="26">
        <f t="shared" si="84"/>
        <v>455000000</v>
      </c>
      <c r="DN99" s="26">
        <f t="shared" si="85"/>
        <v>455000000</v>
      </c>
      <c r="DO99" s="26">
        <f t="shared" si="86"/>
        <v>455000000</v>
      </c>
    </row>
    <row r="100" spans="1:120" ht="31.5" customHeight="1" x14ac:dyDescent="0.25">
      <c r="A100" s="149"/>
      <c r="B100" s="152"/>
      <c r="C100" s="52" t="s">
        <v>312</v>
      </c>
      <c r="D100" s="19" t="s">
        <v>313</v>
      </c>
      <c r="E100" s="83">
        <v>211</v>
      </c>
      <c r="F100" s="21" t="s">
        <v>314</v>
      </c>
      <c r="G100" s="22">
        <f t="shared" si="93"/>
        <v>265000000</v>
      </c>
      <c r="H100" s="33"/>
      <c r="I100" s="22">
        <v>112000000</v>
      </c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>
        <v>153000000</v>
      </c>
      <c r="W100" s="22"/>
      <c r="X100" s="22"/>
      <c r="Y100" s="22"/>
      <c r="Z100" s="22"/>
      <c r="AA100" s="22"/>
      <c r="AB100" s="23">
        <f t="shared" si="64"/>
        <v>0.61635801886792452</v>
      </c>
      <c r="AC100" s="22">
        <f t="shared" si="94"/>
        <v>163334875</v>
      </c>
      <c r="AD100" s="22"/>
      <c r="AE100" s="22">
        <f>+'[1]ENERO 2017'!$K$81</f>
        <v>112000000</v>
      </c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>
        <f>+'[4]FEBRERO 2017'!$X$87</f>
        <v>51334875</v>
      </c>
      <c r="AS100" s="22"/>
      <c r="AT100" s="22"/>
      <c r="AU100" s="22"/>
      <c r="AV100" s="22"/>
      <c r="AW100" s="22"/>
      <c r="AX100" s="23">
        <f t="shared" si="65"/>
        <v>0.38364198113207548</v>
      </c>
      <c r="AY100" s="22">
        <f t="shared" si="95"/>
        <v>101665125</v>
      </c>
      <c r="AZ100" s="22">
        <f t="shared" si="96"/>
        <v>0</v>
      </c>
      <c r="BA100" s="22">
        <f t="shared" si="96"/>
        <v>0</v>
      </c>
      <c r="BB100" s="22">
        <f t="shared" si="96"/>
        <v>0</v>
      </c>
      <c r="BC100" s="22">
        <f t="shared" si="96"/>
        <v>0</v>
      </c>
      <c r="BD100" s="22">
        <f t="shared" si="96"/>
        <v>0</v>
      </c>
      <c r="BE100" s="22">
        <f t="shared" si="96"/>
        <v>0</v>
      </c>
      <c r="BF100" s="22">
        <f t="shared" si="96"/>
        <v>0</v>
      </c>
      <c r="BG100" s="22">
        <f t="shared" si="96"/>
        <v>0</v>
      </c>
      <c r="BH100" s="22">
        <f t="shared" si="96"/>
        <v>0</v>
      </c>
      <c r="BI100" s="22">
        <f t="shared" si="96"/>
        <v>0</v>
      </c>
      <c r="BJ100" s="22">
        <f t="shared" si="96"/>
        <v>0</v>
      </c>
      <c r="BK100" s="22">
        <f t="shared" si="96"/>
        <v>0</v>
      </c>
      <c r="BL100" s="22">
        <f t="shared" si="96"/>
        <v>0</v>
      </c>
      <c r="BM100" s="22">
        <f t="shared" si="96"/>
        <v>0</v>
      </c>
      <c r="BN100" s="22">
        <f t="shared" si="96"/>
        <v>101665125</v>
      </c>
      <c r="BO100" s="22">
        <f t="shared" si="96"/>
        <v>0</v>
      </c>
      <c r="BP100" s="22">
        <f t="shared" si="97"/>
        <v>0</v>
      </c>
      <c r="BQ100" s="22">
        <f t="shared" si="97"/>
        <v>0</v>
      </c>
      <c r="BR100" s="22">
        <f t="shared" si="97"/>
        <v>0</v>
      </c>
      <c r="BS100" s="22">
        <f t="shared" si="97"/>
        <v>0</v>
      </c>
      <c r="BT100" s="23">
        <f t="shared" si="67"/>
        <v>0.55847338490566034</v>
      </c>
      <c r="BU100" s="22">
        <f t="shared" si="98"/>
        <v>147995447</v>
      </c>
      <c r="BV100" s="22"/>
      <c r="BW100" s="22">
        <f>+'[1]ENERO 2017'!$H$84</f>
        <v>110832974</v>
      </c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>
        <f>+'[4]FEBRERO 2017'!$H$88</f>
        <v>37162473</v>
      </c>
      <c r="CK100" s="22"/>
      <c r="CL100" s="22"/>
      <c r="CM100" s="22"/>
      <c r="CN100" s="22"/>
      <c r="CO100" s="22"/>
      <c r="CP100" s="23">
        <f t="shared" si="53"/>
        <v>0.44152661509433966</v>
      </c>
      <c r="CQ100" s="22">
        <f t="shared" si="99"/>
        <v>117004553</v>
      </c>
      <c r="CR100" s="22">
        <f t="shared" si="103"/>
        <v>0</v>
      </c>
      <c r="CS100" s="22">
        <f t="shared" si="100"/>
        <v>1167026</v>
      </c>
      <c r="CT100" s="22">
        <f t="shared" si="100"/>
        <v>0</v>
      </c>
      <c r="CU100" s="22">
        <f t="shared" si="100"/>
        <v>0</v>
      </c>
      <c r="CV100" s="22">
        <f t="shared" si="100"/>
        <v>0</v>
      </c>
      <c r="CW100" s="22">
        <f t="shared" si="100"/>
        <v>0</v>
      </c>
      <c r="CX100" s="22">
        <f t="shared" si="100"/>
        <v>0</v>
      </c>
      <c r="CY100" s="22">
        <f t="shared" si="100"/>
        <v>0</v>
      </c>
      <c r="CZ100" s="22">
        <f t="shared" si="100"/>
        <v>0</v>
      </c>
      <c r="DA100" s="22">
        <f t="shared" si="100"/>
        <v>0</v>
      </c>
      <c r="DB100" s="22">
        <f t="shared" si="100"/>
        <v>0</v>
      </c>
      <c r="DC100" s="22">
        <f t="shared" si="100"/>
        <v>0</v>
      </c>
      <c r="DD100" s="22">
        <f t="shared" si="100"/>
        <v>0</v>
      </c>
      <c r="DE100" s="22">
        <f t="shared" si="100"/>
        <v>0</v>
      </c>
      <c r="DF100" s="22">
        <f t="shared" si="100"/>
        <v>115837527</v>
      </c>
      <c r="DG100" s="22">
        <f t="shared" si="100"/>
        <v>0</v>
      </c>
      <c r="DH100" s="22">
        <f t="shared" si="100"/>
        <v>0</v>
      </c>
      <c r="DI100" s="22">
        <f t="shared" si="101"/>
        <v>0</v>
      </c>
      <c r="DJ100" s="22">
        <f t="shared" si="101"/>
        <v>0</v>
      </c>
      <c r="DK100" s="22">
        <f t="shared" si="101"/>
        <v>0</v>
      </c>
      <c r="DM100" s="26">
        <f t="shared" si="84"/>
        <v>265000000</v>
      </c>
      <c r="DN100" s="26">
        <f t="shared" si="85"/>
        <v>265000000</v>
      </c>
      <c r="DO100" s="26">
        <f t="shared" si="86"/>
        <v>265000000</v>
      </c>
    </row>
    <row r="101" spans="1:120" s="70" customFormat="1" ht="50.25" customHeight="1" x14ac:dyDescent="0.25">
      <c r="A101" s="85"/>
      <c r="B101" s="19" t="s">
        <v>315</v>
      </c>
      <c r="C101" s="84" t="s">
        <v>316</v>
      </c>
      <c r="D101" s="19" t="s">
        <v>317</v>
      </c>
      <c r="E101" s="81" t="s">
        <v>318</v>
      </c>
      <c r="F101" s="21" t="s">
        <v>319</v>
      </c>
      <c r="G101" s="22">
        <f t="shared" si="93"/>
        <v>700456632</v>
      </c>
      <c r="H101" s="25"/>
      <c r="I101" s="68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>
        <f>300856785+366514874</f>
        <v>667371659</v>
      </c>
      <c r="Z101" s="22">
        <v>33084973</v>
      </c>
      <c r="AA101" s="22"/>
      <c r="AB101" s="69">
        <f t="shared" si="64"/>
        <v>1</v>
      </c>
      <c r="AC101" s="22">
        <f t="shared" si="94"/>
        <v>700456632</v>
      </c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>
        <f>+'[5]ABRIL 2017'!$AA$1559</f>
        <v>667371659</v>
      </c>
      <c r="AV101" s="68">
        <f>+'[1]ENERO 2017'!$S$891</f>
        <v>33084973</v>
      </c>
      <c r="AW101" s="68"/>
      <c r="AX101" s="69">
        <f t="shared" si="65"/>
        <v>0</v>
      </c>
      <c r="AY101" s="22">
        <f t="shared" si="95"/>
        <v>0</v>
      </c>
      <c r="AZ101" s="22">
        <f t="shared" si="96"/>
        <v>0</v>
      </c>
      <c r="BA101" s="22">
        <f t="shared" si="96"/>
        <v>0</v>
      </c>
      <c r="BB101" s="22">
        <f t="shared" si="96"/>
        <v>0</v>
      </c>
      <c r="BC101" s="22">
        <f t="shared" si="96"/>
        <v>0</v>
      </c>
      <c r="BD101" s="22">
        <f t="shared" si="96"/>
        <v>0</v>
      </c>
      <c r="BE101" s="22">
        <f t="shared" si="96"/>
        <v>0</v>
      </c>
      <c r="BF101" s="22">
        <f t="shared" si="96"/>
        <v>0</v>
      </c>
      <c r="BG101" s="22">
        <f t="shared" si="96"/>
        <v>0</v>
      </c>
      <c r="BH101" s="22">
        <f t="shared" si="96"/>
        <v>0</v>
      </c>
      <c r="BI101" s="22">
        <f t="shared" si="96"/>
        <v>0</v>
      </c>
      <c r="BJ101" s="22">
        <f t="shared" si="96"/>
        <v>0</v>
      </c>
      <c r="BK101" s="22">
        <f t="shared" si="96"/>
        <v>0</v>
      </c>
      <c r="BL101" s="22">
        <f t="shared" si="96"/>
        <v>0</v>
      </c>
      <c r="BM101" s="22">
        <f t="shared" si="96"/>
        <v>0</v>
      </c>
      <c r="BN101" s="22">
        <f t="shared" si="96"/>
        <v>0</v>
      </c>
      <c r="BO101" s="22">
        <f t="shared" si="96"/>
        <v>0</v>
      </c>
      <c r="BP101" s="22">
        <f t="shared" si="97"/>
        <v>0</v>
      </c>
      <c r="BQ101" s="22">
        <f t="shared" si="97"/>
        <v>0</v>
      </c>
      <c r="BR101" s="22">
        <f t="shared" si="97"/>
        <v>0</v>
      </c>
      <c r="BS101" s="22">
        <f t="shared" si="97"/>
        <v>0</v>
      </c>
      <c r="BT101" s="69">
        <f t="shared" si="67"/>
        <v>0.73378430372260361</v>
      </c>
      <c r="BU101" s="22">
        <f t="shared" si="98"/>
        <v>513984082</v>
      </c>
      <c r="BV101" s="68"/>
      <c r="BW101" s="68"/>
      <c r="BX101" s="68"/>
      <c r="BY101" s="68"/>
      <c r="BZ101" s="68"/>
      <c r="CA101" s="68"/>
      <c r="CB101" s="68"/>
      <c r="CC101" s="68"/>
      <c r="CD101" s="68"/>
      <c r="CE101" s="68"/>
      <c r="CF101" s="68"/>
      <c r="CG101" s="68"/>
      <c r="CH101" s="68"/>
      <c r="CI101" s="68"/>
      <c r="CJ101" s="68"/>
      <c r="CK101" s="68"/>
      <c r="CL101" s="68"/>
      <c r="CM101" s="68">
        <f>+'[3]MAYO 2017'!$H$1849+'[3]MAYO 2017'!$H$1870</f>
        <v>481150482</v>
      </c>
      <c r="CN101" s="68">
        <f>+'[1]ENERO 2017'!$H$908</f>
        <v>32833600</v>
      </c>
      <c r="CO101" s="68"/>
      <c r="CP101" s="69">
        <f t="shared" si="53"/>
        <v>0.26621569627739639</v>
      </c>
      <c r="CQ101" s="22">
        <f t="shared" si="99"/>
        <v>186472550</v>
      </c>
      <c r="CR101" s="22">
        <f t="shared" si="103"/>
        <v>0</v>
      </c>
      <c r="CS101" s="22">
        <f t="shared" si="100"/>
        <v>0</v>
      </c>
      <c r="CT101" s="22">
        <f t="shared" si="100"/>
        <v>0</v>
      </c>
      <c r="CU101" s="22">
        <f t="shared" si="100"/>
        <v>0</v>
      </c>
      <c r="CV101" s="22">
        <f t="shared" si="100"/>
        <v>0</v>
      </c>
      <c r="CW101" s="22">
        <f t="shared" si="100"/>
        <v>0</v>
      </c>
      <c r="CX101" s="22">
        <f t="shared" si="100"/>
        <v>0</v>
      </c>
      <c r="CY101" s="22">
        <f t="shared" si="100"/>
        <v>0</v>
      </c>
      <c r="CZ101" s="22">
        <f t="shared" si="100"/>
        <v>0</v>
      </c>
      <c r="DA101" s="22">
        <f t="shared" si="100"/>
        <v>0</v>
      </c>
      <c r="DB101" s="22">
        <f t="shared" si="100"/>
        <v>0</v>
      </c>
      <c r="DC101" s="22">
        <f t="shared" si="100"/>
        <v>0</v>
      </c>
      <c r="DD101" s="22">
        <f t="shared" si="100"/>
        <v>0</v>
      </c>
      <c r="DE101" s="22">
        <f t="shared" si="100"/>
        <v>0</v>
      </c>
      <c r="DF101" s="22">
        <f t="shared" si="100"/>
        <v>0</v>
      </c>
      <c r="DG101" s="22">
        <f t="shared" si="100"/>
        <v>0</v>
      </c>
      <c r="DH101" s="22">
        <f t="shared" si="100"/>
        <v>0</v>
      </c>
      <c r="DI101" s="22">
        <f t="shared" si="101"/>
        <v>186221177</v>
      </c>
      <c r="DJ101" s="22">
        <f t="shared" si="101"/>
        <v>251373</v>
      </c>
      <c r="DK101" s="22">
        <f t="shared" si="101"/>
        <v>0</v>
      </c>
      <c r="DM101" s="26">
        <f t="shared" si="84"/>
        <v>700456632</v>
      </c>
      <c r="DN101" s="26">
        <f t="shared" si="85"/>
        <v>700456632</v>
      </c>
      <c r="DO101" s="26">
        <f t="shared" si="86"/>
        <v>700456632</v>
      </c>
    </row>
    <row r="102" spans="1:120" ht="36.75" customHeight="1" x14ac:dyDescent="0.25">
      <c r="A102" s="149" t="s">
        <v>281</v>
      </c>
      <c r="B102" s="151" t="s">
        <v>320</v>
      </c>
      <c r="C102" s="52" t="s">
        <v>321</v>
      </c>
      <c r="D102" s="19" t="s">
        <v>322</v>
      </c>
      <c r="E102" s="83">
        <v>510</v>
      </c>
      <c r="F102" s="21" t="s">
        <v>323</v>
      </c>
      <c r="G102" s="22">
        <f t="shared" si="93"/>
        <v>115954283</v>
      </c>
      <c r="H102" s="22"/>
      <c r="I102" s="22">
        <v>115954283</v>
      </c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3">
        <f t="shared" si="64"/>
        <v>0.48710806999686246</v>
      </c>
      <c r="AC102" s="22">
        <f t="shared" si="94"/>
        <v>56482267</v>
      </c>
      <c r="AD102" s="22"/>
      <c r="AE102" s="22">
        <f>+'[1]ENERO 2017'!$K$639</f>
        <v>56482267</v>
      </c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3">
        <f t="shared" si="65"/>
        <v>0.5128919300031376</v>
      </c>
      <c r="AY102" s="22">
        <f t="shared" si="95"/>
        <v>59472016</v>
      </c>
      <c r="AZ102" s="22">
        <f t="shared" si="96"/>
        <v>0</v>
      </c>
      <c r="BA102" s="22">
        <f t="shared" si="96"/>
        <v>59472016</v>
      </c>
      <c r="BB102" s="22">
        <f t="shared" si="96"/>
        <v>0</v>
      </c>
      <c r="BC102" s="22">
        <f t="shared" si="96"/>
        <v>0</v>
      </c>
      <c r="BD102" s="22">
        <f t="shared" si="96"/>
        <v>0</v>
      </c>
      <c r="BE102" s="22">
        <f t="shared" si="96"/>
        <v>0</v>
      </c>
      <c r="BF102" s="22">
        <f t="shared" si="96"/>
        <v>0</v>
      </c>
      <c r="BG102" s="22">
        <f t="shared" si="96"/>
        <v>0</v>
      </c>
      <c r="BH102" s="22">
        <f t="shared" si="96"/>
        <v>0</v>
      </c>
      <c r="BI102" s="22">
        <f t="shared" si="96"/>
        <v>0</v>
      </c>
      <c r="BJ102" s="22">
        <f t="shared" si="96"/>
        <v>0</v>
      </c>
      <c r="BK102" s="22">
        <f t="shared" si="96"/>
        <v>0</v>
      </c>
      <c r="BL102" s="22">
        <f t="shared" si="96"/>
        <v>0</v>
      </c>
      <c r="BM102" s="22">
        <f t="shared" si="96"/>
        <v>0</v>
      </c>
      <c r="BN102" s="22">
        <f t="shared" si="96"/>
        <v>0</v>
      </c>
      <c r="BO102" s="22">
        <f t="shared" si="96"/>
        <v>0</v>
      </c>
      <c r="BP102" s="22">
        <f t="shared" si="97"/>
        <v>0</v>
      </c>
      <c r="BQ102" s="22">
        <f t="shared" si="97"/>
        <v>0</v>
      </c>
      <c r="BR102" s="22">
        <f t="shared" si="97"/>
        <v>0</v>
      </c>
      <c r="BS102" s="22">
        <f t="shared" si="97"/>
        <v>0</v>
      </c>
      <c r="BT102" s="23">
        <f t="shared" si="67"/>
        <v>0.48468810763980147</v>
      </c>
      <c r="BU102" s="22">
        <f t="shared" si="98"/>
        <v>56201662</v>
      </c>
      <c r="BV102" s="22"/>
      <c r="BW102" s="22">
        <f>+'[1]ENERO 2017'!$H$637</f>
        <v>56201662</v>
      </c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3">
        <f t="shared" si="53"/>
        <v>0.51531189236019848</v>
      </c>
      <c r="CQ102" s="22">
        <f t="shared" si="99"/>
        <v>59752621</v>
      </c>
      <c r="CR102" s="22">
        <f t="shared" si="103"/>
        <v>0</v>
      </c>
      <c r="CS102" s="22">
        <f t="shared" si="100"/>
        <v>59752621</v>
      </c>
      <c r="CT102" s="22">
        <f t="shared" si="100"/>
        <v>0</v>
      </c>
      <c r="CU102" s="22">
        <f t="shared" si="100"/>
        <v>0</v>
      </c>
      <c r="CV102" s="22">
        <f t="shared" si="100"/>
        <v>0</v>
      </c>
      <c r="CW102" s="22">
        <f t="shared" si="100"/>
        <v>0</v>
      </c>
      <c r="CX102" s="22">
        <f t="shared" si="100"/>
        <v>0</v>
      </c>
      <c r="CY102" s="22">
        <f t="shared" si="100"/>
        <v>0</v>
      </c>
      <c r="CZ102" s="22">
        <f t="shared" si="100"/>
        <v>0</v>
      </c>
      <c r="DA102" s="22">
        <f t="shared" si="100"/>
        <v>0</v>
      </c>
      <c r="DB102" s="22">
        <f t="shared" si="100"/>
        <v>0</v>
      </c>
      <c r="DC102" s="22">
        <f t="shared" si="100"/>
        <v>0</v>
      </c>
      <c r="DD102" s="22">
        <f t="shared" si="100"/>
        <v>0</v>
      </c>
      <c r="DE102" s="22">
        <f t="shared" si="100"/>
        <v>0</v>
      </c>
      <c r="DF102" s="22">
        <f t="shared" si="100"/>
        <v>0</v>
      </c>
      <c r="DG102" s="22">
        <f t="shared" si="100"/>
        <v>0</v>
      </c>
      <c r="DH102" s="22">
        <f t="shared" si="100"/>
        <v>0</v>
      </c>
      <c r="DI102" s="22">
        <f t="shared" si="101"/>
        <v>0</v>
      </c>
      <c r="DJ102" s="22">
        <f t="shared" si="101"/>
        <v>0</v>
      </c>
      <c r="DK102" s="22">
        <f t="shared" si="101"/>
        <v>0</v>
      </c>
      <c r="DM102" s="26">
        <f t="shared" si="84"/>
        <v>115954283</v>
      </c>
      <c r="DN102" s="26">
        <f t="shared" si="85"/>
        <v>115954283</v>
      </c>
      <c r="DO102" s="26">
        <f t="shared" si="86"/>
        <v>115954283</v>
      </c>
    </row>
    <row r="103" spans="1:120" ht="51" customHeight="1" x14ac:dyDescent="0.25">
      <c r="A103" s="149"/>
      <c r="B103" s="152"/>
      <c r="C103" s="52" t="s">
        <v>324</v>
      </c>
      <c r="D103" s="19" t="s">
        <v>325</v>
      </c>
      <c r="E103" s="83">
        <v>510</v>
      </c>
      <c r="F103" s="21" t="s">
        <v>323</v>
      </c>
      <c r="G103" s="22">
        <f t="shared" si="93"/>
        <v>134000000</v>
      </c>
      <c r="H103" s="22"/>
      <c r="I103" s="22">
        <v>134000000</v>
      </c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3">
        <f t="shared" si="64"/>
        <v>0.42150945522388061</v>
      </c>
      <c r="AC103" s="22">
        <f t="shared" si="94"/>
        <v>56482267</v>
      </c>
      <c r="AD103" s="22"/>
      <c r="AE103" s="22">
        <f>+'[1]ENERO 2017'!$K$649</f>
        <v>56482267</v>
      </c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3">
        <f t="shared" si="65"/>
        <v>0.57849054477611939</v>
      </c>
      <c r="AY103" s="22">
        <f t="shared" si="95"/>
        <v>77517733</v>
      </c>
      <c r="AZ103" s="22">
        <f t="shared" si="96"/>
        <v>0</v>
      </c>
      <c r="BA103" s="22">
        <f t="shared" si="96"/>
        <v>77517733</v>
      </c>
      <c r="BB103" s="22">
        <f t="shared" si="96"/>
        <v>0</v>
      </c>
      <c r="BC103" s="22">
        <f t="shared" si="96"/>
        <v>0</v>
      </c>
      <c r="BD103" s="22">
        <f t="shared" si="96"/>
        <v>0</v>
      </c>
      <c r="BE103" s="22">
        <f t="shared" si="96"/>
        <v>0</v>
      </c>
      <c r="BF103" s="22">
        <f t="shared" si="96"/>
        <v>0</v>
      </c>
      <c r="BG103" s="22">
        <f t="shared" si="96"/>
        <v>0</v>
      </c>
      <c r="BH103" s="22">
        <f t="shared" si="96"/>
        <v>0</v>
      </c>
      <c r="BI103" s="22">
        <f t="shared" si="96"/>
        <v>0</v>
      </c>
      <c r="BJ103" s="22">
        <f t="shared" si="96"/>
        <v>0</v>
      </c>
      <c r="BK103" s="22">
        <f t="shared" si="96"/>
        <v>0</v>
      </c>
      <c r="BL103" s="22">
        <f t="shared" si="96"/>
        <v>0</v>
      </c>
      <c r="BM103" s="22">
        <f t="shared" si="96"/>
        <v>0</v>
      </c>
      <c r="BN103" s="22">
        <f t="shared" si="96"/>
        <v>0</v>
      </c>
      <c r="BO103" s="22">
        <f t="shared" si="96"/>
        <v>0</v>
      </c>
      <c r="BP103" s="22">
        <f t="shared" si="97"/>
        <v>0</v>
      </c>
      <c r="BQ103" s="22">
        <f t="shared" si="97"/>
        <v>0</v>
      </c>
      <c r="BR103" s="22">
        <f t="shared" si="97"/>
        <v>0</v>
      </c>
      <c r="BS103" s="22">
        <f t="shared" si="97"/>
        <v>0</v>
      </c>
      <c r="BT103" s="23">
        <f t="shared" si="67"/>
        <v>0.42150945522388061</v>
      </c>
      <c r="BU103" s="22">
        <f t="shared" si="98"/>
        <v>56482267</v>
      </c>
      <c r="BV103" s="22"/>
      <c r="BW103" s="22">
        <f>+'[1]ENERO 2017'!$H$647</f>
        <v>56482267</v>
      </c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3">
        <f t="shared" si="53"/>
        <v>0.57849054477611939</v>
      </c>
      <c r="CQ103" s="22">
        <f t="shared" si="99"/>
        <v>77517733</v>
      </c>
      <c r="CR103" s="22">
        <f t="shared" si="103"/>
        <v>0</v>
      </c>
      <c r="CS103" s="22">
        <f t="shared" si="100"/>
        <v>77517733</v>
      </c>
      <c r="CT103" s="22">
        <f t="shared" si="100"/>
        <v>0</v>
      </c>
      <c r="CU103" s="22">
        <f t="shared" si="100"/>
        <v>0</v>
      </c>
      <c r="CV103" s="22">
        <f t="shared" si="100"/>
        <v>0</v>
      </c>
      <c r="CW103" s="22">
        <f t="shared" si="100"/>
        <v>0</v>
      </c>
      <c r="CX103" s="22">
        <f t="shared" si="100"/>
        <v>0</v>
      </c>
      <c r="CY103" s="22">
        <f t="shared" si="100"/>
        <v>0</v>
      </c>
      <c r="CZ103" s="22">
        <f t="shared" si="100"/>
        <v>0</v>
      </c>
      <c r="DA103" s="22">
        <f t="shared" si="100"/>
        <v>0</v>
      </c>
      <c r="DB103" s="22">
        <f t="shared" si="100"/>
        <v>0</v>
      </c>
      <c r="DC103" s="22">
        <f t="shared" si="100"/>
        <v>0</v>
      </c>
      <c r="DD103" s="22">
        <f t="shared" si="100"/>
        <v>0</v>
      </c>
      <c r="DE103" s="22">
        <f t="shared" si="100"/>
        <v>0</v>
      </c>
      <c r="DF103" s="22">
        <f t="shared" si="100"/>
        <v>0</v>
      </c>
      <c r="DG103" s="22">
        <f t="shared" si="100"/>
        <v>0</v>
      </c>
      <c r="DH103" s="22">
        <f t="shared" si="100"/>
        <v>0</v>
      </c>
      <c r="DI103" s="22">
        <f t="shared" si="101"/>
        <v>0</v>
      </c>
      <c r="DJ103" s="22">
        <f t="shared" si="101"/>
        <v>0</v>
      </c>
      <c r="DK103" s="22">
        <f t="shared" si="101"/>
        <v>0</v>
      </c>
      <c r="DM103" s="26">
        <f t="shared" si="84"/>
        <v>134000000</v>
      </c>
      <c r="DN103" s="26">
        <f t="shared" si="85"/>
        <v>134000000</v>
      </c>
      <c r="DO103" s="26">
        <f t="shared" si="86"/>
        <v>134000000</v>
      </c>
    </row>
    <row r="104" spans="1:120" ht="38.25" customHeight="1" x14ac:dyDescent="0.25">
      <c r="A104" s="149"/>
      <c r="B104" s="153"/>
      <c r="C104" s="52" t="s">
        <v>326</v>
      </c>
      <c r="D104" s="19" t="s">
        <v>327</v>
      </c>
      <c r="E104" s="83">
        <v>510</v>
      </c>
      <c r="F104" s="21" t="s">
        <v>323</v>
      </c>
      <c r="G104" s="22">
        <f t="shared" si="93"/>
        <v>31000000</v>
      </c>
      <c r="H104" s="22"/>
      <c r="I104" s="22">
        <v>31000000</v>
      </c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3">
        <f t="shared" si="64"/>
        <v>0</v>
      </c>
      <c r="AC104" s="22">
        <f t="shared" si="94"/>
        <v>0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3">
        <f t="shared" si="65"/>
        <v>1</v>
      </c>
      <c r="AY104" s="22">
        <f t="shared" si="95"/>
        <v>31000000</v>
      </c>
      <c r="AZ104" s="22">
        <f t="shared" si="96"/>
        <v>0</v>
      </c>
      <c r="BA104" s="22">
        <f t="shared" si="96"/>
        <v>31000000</v>
      </c>
      <c r="BB104" s="22">
        <f t="shared" si="96"/>
        <v>0</v>
      </c>
      <c r="BC104" s="22">
        <f t="shared" si="96"/>
        <v>0</v>
      </c>
      <c r="BD104" s="22">
        <f t="shared" si="96"/>
        <v>0</v>
      </c>
      <c r="BE104" s="22">
        <f t="shared" si="96"/>
        <v>0</v>
      </c>
      <c r="BF104" s="22">
        <f t="shared" si="96"/>
        <v>0</v>
      </c>
      <c r="BG104" s="22">
        <f t="shared" si="96"/>
        <v>0</v>
      </c>
      <c r="BH104" s="22">
        <f t="shared" si="96"/>
        <v>0</v>
      </c>
      <c r="BI104" s="22">
        <f t="shared" si="96"/>
        <v>0</v>
      </c>
      <c r="BJ104" s="22">
        <f t="shared" si="96"/>
        <v>0</v>
      </c>
      <c r="BK104" s="22">
        <f t="shared" si="96"/>
        <v>0</v>
      </c>
      <c r="BL104" s="22">
        <f t="shared" si="96"/>
        <v>0</v>
      </c>
      <c r="BM104" s="22">
        <f t="shared" si="96"/>
        <v>0</v>
      </c>
      <c r="BN104" s="22">
        <f t="shared" si="96"/>
        <v>0</v>
      </c>
      <c r="BO104" s="22">
        <f t="shared" si="96"/>
        <v>0</v>
      </c>
      <c r="BP104" s="22">
        <f t="shared" si="97"/>
        <v>0</v>
      </c>
      <c r="BQ104" s="22">
        <f t="shared" si="97"/>
        <v>0</v>
      </c>
      <c r="BR104" s="22">
        <f t="shared" si="97"/>
        <v>0</v>
      </c>
      <c r="BS104" s="22">
        <f t="shared" si="97"/>
        <v>0</v>
      </c>
      <c r="BT104" s="23">
        <f t="shared" si="67"/>
        <v>0</v>
      </c>
      <c r="BU104" s="22">
        <f t="shared" si="98"/>
        <v>0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3">
        <f t="shared" si="53"/>
        <v>1</v>
      </c>
      <c r="CQ104" s="22">
        <f t="shared" si="99"/>
        <v>31000000</v>
      </c>
      <c r="CR104" s="22">
        <f t="shared" si="103"/>
        <v>0</v>
      </c>
      <c r="CS104" s="22">
        <f t="shared" si="100"/>
        <v>31000000</v>
      </c>
      <c r="CT104" s="22">
        <f t="shared" si="100"/>
        <v>0</v>
      </c>
      <c r="CU104" s="22">
        <f t="shared" si="100"/>
        <v>0</v>
      </c>
      <c r="CV104" s="22">
        <f t="shared" si="100"/>
        <v>0</v>
      </c>
      <c r="CW104" s="22">
        <f t="shared" si="100"/>
        <v>0</v>
      </c>
      <c r="CX104" s="22">
        <f t="shared" si="100"/>
        <v>0</v>
      </c>
      <c r="CY104" s="22">
        <f t="shared" si="100"/>
        <v>0</v>
      </c>
      <c r="CZ104" s="22">
        <f t="shared" si="100"/>
        <v>0</v>
      </c>
      <c r="DA104" s="22">
        <f t="shared" si="100"/>
        <v>0</v>
      </c>
      <c r="DB104" s="22">
        <f t="shared" si="100"/>
        <v>0</v>
      </c>
      <c r="DC104" s="22">
        <f t="shared" si="100"/>
        <v>0</v>
      </c>
      <c r="DD104" s="22">
        <f t="shared" si="100"/>
        <v>0</v>
      </c>
      <c r="DE104" s="22">
        <f t="shared" si="100"/>
        <v>0</v>
      </c>
      <c r="DF104" s="22">
        <f t="shared" si="100"/>
        <v>0</v>
      </c>
      <c r="DG104" s="22">
        <f t="shared" si="100"/>
        <v>0</v>
      </c>
      <c r="DH104" s="22">
        <f t="shared" si="100"/>
        <v>0</v>
      </c>
      <c r="DI104" s="22">
        <f t="shared" si="101"/>
        <v>0</v>
      </c>
      <c r="DJ104" s="22">
        <f t="shared" si="101"/>
        <v>0</v>
      </c>
      <c r="DK104" s="22">
        <f t="shared" si="101"/>
        <v>0</v>
      </c>
      <c r="DM104" s="26">
        <f t="shared" si="84"/>
        <v>31000000</v>
      </c>
      <c r="DN104" s="26">
        <f t="shared" si="85"/>
        <v>31000000</v>
      </c>
      <c r="DO104" s="26">
        <f t="shared" si="86"/>
        <v>31000000</v>
      </c>
    </row>
    <row r="105" spans="1:120" ht="32.25" customHeight="1" x14ac:dyDescent="0.25">
      <c r="A105" s="149"/>
      <c r="B105" s="80"/>
      <c r="C105" s="52" t="s">
        <v>328</v>
      </c>
      <c r="D105" s="19" t="s">
        <v>329</v>
      </c>
      <c r="E105" s="83">
        <v>510</v>
      </c>
      <c r="F105" s="21" t="s">
        <v>189</v>
      </c>
      <c r="G105" s="22">
        <f t="shared" si="93"/>
        <v>2000000</v>
      </c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>
        <v>2000000</v>
      </c>
      <c r="AB105" s="23">
        <f t="shared" si="64"/>
        <v>0</v>
      </c>
      <c r="AC105" s="22">
        <f t="shared" si="94"/>
        <v>0</v>
      </c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3">
        <f t="shared" si="65"/>
        <v>1</v>
      </c>
      <c r="AY105" s="22">
        <f t="shared" si="95"/>
        <v>2000000</v>
      </c>
      <c r="AZ105" s="22">
        <f t="shared" si="96"/>
        <v>0</v>
      </c>
      <c r="BA105" s="22">
        <f t="shared" si="96"/>
        <v>0</v>
      </c>
      <c r="BB105" s="22">
        <f t="shared" si="96"/>
        <v>0</v>
      </c>
      <c r="BC105" s="22">
        <f t="shared" si="96"/>
        <v>0</v>
      </c>
      <c r="BD105" s="22">
        <f t="shared" si="96"/>
        <v>0</v>
      </c>
      <c r="BE105" s="22">
        <f t="shared" si="96"/>
        <v>0</v>
      </c>
      <c r="BF105" s="22">
        <f t="shared" si="96"/>
        <v>0</v>
      </c>
      <c r="BG105" s="22">
        <f t="shared" si="96"/>
        <v>0</v>
      </c>
      <c r="BH105" s="22">
        <f t="shared" si="96"/>
        <v>0</v>
      </c>
      <c r="BI105" s="22">
        <f t="shared" si="96"/>
        <v>0</v>
      </c>
      <c r="BJ105" s="22">
        <f t="shared" si="96"/>
        <v>0</v>
      </c>
      <c r="BK105" s="22">
        <f t="shared" si="96"/>
        <v>0</v>
      </c>
      <c r="BL105" s="22">
        <f t="shared" si="96"/>
        <v>0</v>
      </c>
      <c r="BM105" s="22">
        <f t="shared" si="96"/>
        <v>0</v>
      </c>
      <c r="BN105" s="22">
        <f t="shared" si="96"/>
        <v>0</v>
      </c>
      <c r="BO105" s="22">
        <f t="shared" si="97"/>
        <v>0</v>
      </c>
      <c r="BP105" s="22">
        <f t="shared" si="97"/>
        <v>0</v>
      </c>
      <c r="BQ105" s="22">
        <f t="shared" si="97"/>
        <v>0</v>
      </c>
      <c r="BR105" s="22">
        <f t="shared" si="97"/>
        <v>0</v>
      </c>
      <c r="BS105" s="22">
        <f t="shared" si="97"/>
        <v>2000000</v>
      </c>
      <c r="BT105" s="23">
        <f t="shared" si="67"/>
        <v>0</v>
      </c>
      <c r="BU105" s="22">
        <f t="shared" si="98"/>
        <v>0</v>
      </c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3">
        <f t="shared" si="53"/>
        <v>1</v>
      </c>
      <c r="CQ105" s="22">
        <f t="shared" si="99"/>
        <v>2000000</v>
      </c>
      <c r="CR105" s="22">
        <f t="shared" si="103"/>
        <v>0</v>
      </c>
      <c r="CS105" s="22">
        <f t="shared" si="100"/>
        <v>0</v>
      </c>
      <c r="CT105" s="22">
        <f t="shared" si="100"/>
        <v>0</v>
      </c>
      <c r="CU105" s="22">
        <f t="shared" si="100"/>
        <v>0</v>
      </c>
      <c r="CV105" s="22">
        <f t="shared" si="100"/>
        <v>0</v>
      </c>
      <c r="CW105" s="22">
        <f t="shared" si="100"/>
        <v>0</v>
      </c>
      <c r="CX105" s="22">
        <f t="shared" si="100"/>
        <v>0</v>
      </c>
      <c r="CY105" s="22">
        <f t="shared" si="100"/>
        <v>0</v>
      </c>
      <c r="CZ105" s="22">
        <f t="shared" si="100"/>
        <v>0</v>
      </c>
      <c r="DA105" s="22">
        <f t="shared" si="100"/>
        <v>0</v>
      </c>
      <c r="DB105" s="22">
        <f t="shared" si="100"/>
        <v>0</v>
      </c>
      <c r="DC105" s="22">
        <f t="shared" si="100"/>
        <v>0</v>
      </c>
      <c r="DD105" s="22">
        <f t="shared" si="100"/>
        <v>0</v>
      </c>
      <c r="DE105" s="22">
        <f t="shared" si="100"/>
        <v>0</v>
      </c>
      <c r="DF105" s="22">
        <f t="shared" si="100"/>
        <v>0</v>
      </c>
      <c r="DG105" s="22">
        <f t="shared" si="100"/>
        <v>0</v>
      </c>
      <c r="DH105" s="22">
        <f t="shared" si="100"/>
        <v>0</v>
      </c>
      <c r="DI105" s="22">
        <f t="shared" si="101"/>
        <v>0</v>
      </c>
      <c r="DJ105" s="22">
        <f t="shared" si="101"/>
        <v>0</v>
      </c>
      <c r="DK105" s="22">
        <f t="shared" si="101"/>
        <v>2000000</v>
      </c>
      <c r="DM105" s="26">
        <f t="shared" si="84"/>
        <v>2000000</v>
      </c>
      <c r="DN105" s="26">
        <f t="shared" si="85"/>
        <v>2000000</v>
      </c>
      <c r="DO105" s="26">
        <f t="shared" si="86"/>
        <v>2000000</v>
      </c>
    </row>
    <row r="106" spans="1:120" ht="39" customHeight="1" x14ac:dyDescent="0.25">
      <c r="A106" s="149"/>
      <c r="B106" s="80" t="s">
        <v>330</v>
      </c>
      <c r="C106" s="52" t="s">
        <v>331</v>
      </c>
      <c r="D106" s="19" t="s">
        <v>332</v>
      </c>
      <c r="E106" s="83">
        <v>510</v>
      </c>
      <c r="F106" s="21" t="s">
        <v>333</v>
      </c>
      <c r="G106" s="22">
        <f t="shared" si="93"/>
        <v>50000000</v>
      </c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>
        <v>50000000</v>
      </c>
      <c r="W106" s="22"/>
      <c r="X106" s="22"/>
      <c r="Y106" s="22"/>
      <c r="Z106" s="22"/>
      <c r="AA106" s="22"/>
      <c r="AB106" s="23">
        <f t="shared" si="64"/>
        <v>1</v>
      </c>
      <c r="AC106" s="22">
        <f t="shared" si="94"/>
        <v>50000000</v>
      </c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>
        <f>+'[4]FEBRERO 2017'!$X$861</f>
        <v>50000000</v>
      </c>
      <c r="AS106" s="22"/>
      <c r="AT106" s="22"/>
      <c r="AU106" s="22"/>
      <c r="AV106" s="22"/>
      <c r="AW106" s="22"/>
      <c r="AX106" s="23">
        <f t="shared" si="65"/>
        <v>0</v>
      </c>
      <c r="AY106" s="22">
        <f t="shared" si="95"/>
        <v>0</v>
      </c>
      <c r="AZ106" s="22">
        <f t="shared" si="96"/>
        <v>0</v>
      </c>
      <c r="BA106" s="22">
        <f t="shared" si="96"/>
        <v>0</v>
      </c>
      <c r="BB106" s="22">
        <f t="shared" si="96"/>
        <v>0</v>
      </c>
      <c r="BC106" s="22">
        <f t="shared" si="96"/>
        <v>0</v>
      </c>
      <c r="BD106" s="22">
        <f t="shared" si="96"/>
        <v>0</v>
      </c>
      <c r="BE106" s="22">
        <f t="shared" si="96"/>
        <v>0</v>
      </c>
      <c r="BF106" s="22">
        <f t="shared" si="96"/>
        <v>0</v>
      </c>
      <c r="BG106" s="22">
        <f t="shared" si="96"/>
        <v>0</v>
      </c>
      <c r="BH106" s="22">
        <f t="shared" si="96"/>
        <v>0</v>
      </c>
      <c r="BI106" s="22">
        <f t="shared" si="96"/>
        <v>0</v>
      </c>
      <c r="BJ106" s="22">
        <f t="shared" si="96"/>
        <v>0</v>
      </c>
      <c r="BK106" s="22">
        <f t="shared" si="96"/>
        <v>0</v>
      </c>
      <c r="BL106" s="22">
        <f t="shared" si="96"/>
        <v>0</v>
      </c>
      <c r="BM106" s="22">
        <f t="shared" si="96"/>
        <v>0</v>
      </c>
      <c r="BN106" s="22">
        <f t="shared" si="96"/>
        <v>0</v>
      </c>
      <c r="BO106" s="22">
        <f t="shared" si="97"/>
        <v>0</v>
      </c>
      <c r="BP106" s="22">
        <f t="shared" si="97"/>
        <v>0</v>
      </c>
      <c r="BQ106" s="22">
        <f t="shared" si="97"/>
        <v>0</v>
      </c>
      <c r="BR106" s="22">
        <f t="shared" si="97"/>
        <v>0</v>
      </c>
      <c r="BS106" s="22">
        <f t="shared" si="97"/>
        <v>0</v>
      </c>
      <c r="BT106" s="23">
        <f t="shared" si="67"/>
        <v>1</v>
      </c>
      <c r="BU106" s="22">
        <f t="shared" si="98"/>
        <v>50000000</v>
      </c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>
        <f>+'[2]FEBRERO 2017'!$H$1029</f>
        <v>50000000</v>
      </c>
      <c r="CK106" s="22"/>
      <c r="CL106" s="22"/>
      <c r="CM106" s="22"/>
      <c r="CN106" s="22"/>
      <c r="CO106" s="22"/>
      <c r="CP106" s="23">
        <f t="shared" si="53"/>
        <v>0</v>
      </c>
      <c r="CQ106" s="22">
        <f t="shared" si="99"/>
        <v>0</v>
      </c>
      <c r="CR106" s="22">
        <f t="shared" si="103"/>
        <v>0</v>
      </c>
      <c r="CS106" s="22">
        <f t="shared" si="100"/>
        <v>0</v>
      </c>
      <c r="CT106" s="22">
        <f t="shared" si="100"/>
        <v>0</v>
      </c>
      <c r="CU106" s="22">
        <f t="shared" si="100"/>
        <v>0</v>
      </c>
      <c r="CV106" s="22">
        <f t="shared" si="100"/>
        <v>0</v>
      </c>
      <c r="CW106" s="22">
        <f t="shared" si="100"/>
        <v>0</v>
      </c>
      <c r="CX106" s="22">
        <f t="shared" si="100"/>
        <v>0</v>
      </c>
      <c r="CY106" s="22">
        <f t="shared" si="100"/>
        <v>0</v>
      </c>
      <c r="CZ106" s="22">
        <f t="shared" si="100"/>
        <v>0</v>
      </c>
      <c r="DA106" s="22">
        <f t="shared" si="100"/>
        <v>0</v>
      </c>
      <c r="DB106" s="22">
        <f t="shared" si="100"/>
        <v>0</v>
      </c>
      <c r="DC106" s="22">
        <f t="shared" si="100"/>
        <v>0</v>
      </c>
      <c r="DD106" s="22">
        <f t="shared" si="100"/>
        <v>0</v>
      </c>
      <c r="DE106" s="22">
        <f t="shared" si="100"/>
        <v>0</v>
      </c>
      <c r="DF106" s="22">
        <f t="shared" si="100"/>
        <v>0</v>
      </c>
      <c r="DG106" s="22">
        <f t="shared" si="100"/>
        <v>0</v>
      </c>
      <c r="DH106" s="22">
        <f t="shared" ref="CS106:DH107" si="104">X106-CL106</f>
        <v>0</v>
      </c>
      <c r="DI106" s="22">
        <f t="shared" si="101"/>
        <v>0</v>
      </c>
      <c r="DJ106" s="22">
        <f t="shared" si="101"/>
        <v>0</v>
      </c>
      <c r="DK106" s="22">
        <f t="shared" si="101"/>
        <v>0</v>
      </c>
      <c r="DM106" s="26">
        <f t="shared" si="84"/>
        <v>50000000</v>
      </c>
      <c r="DN106" s="26">
        <f t="shared" si="85"/>
        <v>50000000</v>
      </c>
      <c r="DO106" s="26">
        <f t="shared" si="86"/>
        <v>50000000</v>
      </c>
    </row>
    <row r="107" spans="1:120" ht="58.5" customHeight="1" x14ac:dyDescent="0.25">
      <c r="A107" s="150"/>
      <c r="B107" s="80" t="s">
        <v>334</v>
      </c>
      <c r="C107" s="52" t="s">
        <v>335</v>
      </c>
      <c r="D107" s="19" t="s">
        <v>336</v>
      </c>
      <c r="E107" s="83">
        <v>310</v>
      </c>
      <c r="F107" s="21" t="s">
        <v>337</v>
      </c>
      <c r="G107" s="22">
        <f t="shared" si="93"/>
        <v>218500000</v>
      </c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>
        <v>200000000</v>
      </c>
      <c r="W107" s="22"/>
      <c r="X107" s="22"/>
      <c r="Y107" s="22"/>
      <c r="Z107" s="22"/>
      <c r="AA107" s="78">
        <f>17000000+1500000</f>
        <v>18500000</v>
      </c>
      <c r="AB107" s="23">
        <f t="shared" si="64"/>
        <v>0.50343249427917625</v>
      </c>
      <c r="AC107" s="22">
        <f t="shared" si="94"/>
        <v>110000000</v>
      </c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>
        <f>+'[4]FEBRERO 2017'!$X$155</f>
        <v>110000000</v>
      </c>
      <c r="AS107" s="22"/>
      <c r="AT107" s="22"/>
      <c r="AU107" s="22"/>
      <c r="AV107" s="22"/>
      <c r="AW107" s="22"/>
      <c r="AX107" s="23">
        <f t="shared" si="65"/>
        <v>0.49656750572082375</v>
      </c>
      <c r="AY107" s="22">
        <f t="shared" si="95"/>
        <v>108500000</v>
      </c>
      <c r="AZ107" s="22">
        <f t="shared" si="96"/>
        <v>0</v>
      </c>
      <c r="BA107" s="22">
        <f t="shared" ref="BA107:BN107" si="105">I107-AE107</f>
        <v>0</v>
      </c>
      <c r="BB107" s="22">
        <f t="shared" si="105"/>
        <v>0</v>
      </c>
      <c r="BC107" s="22">
        <f t="shared" si="105"/>
        <v>0</v>
      </c>
      <c r="BD107" s="22">
        <f t="shared" si="105"/>
        <v>0</v>
      </c>
      <c r="BE107" s="22">
        <f t="shared" si="105"/>
        <v>0</v>
      </c>
      <c r="BF107" s="22">
        <f t="shared" si="105"/>
        <v>0</v>
      </c>
      <c r="BG107" s="22">
        <f t="shared" si="105"/>
        <v>0</v>
      </c>
      <c r="BH107" s="22">
        <f t="shared" si="105"/>
        <v>0</v>
      </c>
      <c r="BI107" s="22">
        <f t="shared" si="105"/>
        <v>0</v>
      </c>
      <c r="BJ107" s="22">
        <f t="shared" si="105"/>
        <v>0</v>
      </c>
      <c r="BK107" s="22">
        <f t="shared" si="105"/>
        <v>0</v>
      </c>
      <c r="BL107" s="22">
        <f t="shared" si="105"/>
        <v>0</v>
      </c>
      <c r="BM107" s="22">
        <f t="shared" si="105"/>
        <v>0</v>
      </c>
      <c r="BN107" s="22">
        <f t="shared" si="105"/>
        <v>90000000</v>
      </c>
      <c r="BO107" s="22">
        <f t="shared" si="97"/>
        <v>0</v>
      </c>
      <c r="BP107" s="22">
        <f t="shared" si="97"/>
        <v>0</v>
      </c>
      <c r="BQ107" s="22">
        <f t="shared" si="97"/>
        <v>0</v>
      </c>
      <c r="BR107" s="22">
        <f t="shared" si="97"/>
        <v>0</v>
      </c>
      <c r="BS107" s="22">
        <f t="shared" si="97"/>
        <v>18500000</v>
      </c>
      <c r="BT107" s="23">
        <f t="shared" si="67"/>
        <v>0.41903229290617849</v>
      </c>
      <c r="BU107" s="22">
        <f t="shared" si="98"/>
        <v>91558556</v>
      </c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>
        <f>+'[3]MAYO 2017'!$H$259</f>
        <v>91558556</v>
      </c>
      <c r="CK107" s="22"/>
      <c r="CL107" s="22"/>
      <c r="CM107" s="22"/>
      <c r="CN107" s="22"/>
      <c r="CO107" s="22"/>
      <c r="CP107" s="23">
        <f t="shared" si="53"/>
        <v>0.58096770709382151</v>
      </c>
      <c r="CQ107" s="22">
        <f t="shared" si="99"/>
        <v>126941444</v>
      </c>
      <c r="CR107" s="22">
        <f t="shared" si="103"/>
        <v>0</v>
      </c>
      <c r="CS107" s="22">
        <f t="shared" si="104"/>
        <v>0</v>
      </c>
      <c r="CT107" s="22">
        <f t="shared" si="104"/>
        <v>0</v>
      </c>
      <c r="CU107" s="22">
        <f t="shared" si="104"/>
        <v>0</v>
      </c>
      <c r="CV107" s="22">
        <f t="shared" si="104"/>
        <v>0</v>
      </c>
      <c r="CW107" s="22">
        <f t="shared" si="104"/>
        <v>0</v>
      </c>
      <c r="CX107" s="22">
        <f t="shared" si="104"/>
        <v>0</v>
      </c>
      <c r="CY107" s="22">
        <f t="shared" si="104"/>
        <v>0</v>
      </c>
      <c r="CZ107" s="22">
        <f t="shared" si="104"/>
        <v>0</v>
      </c>
      <c r="DA107" s="22">
        <f t="shared" si="104"/>
        <v>0</v>
      </c>
      <c r="DB107" s="22">
        <f t="shared" si="104"/>
        <v>0</v>
      </c>
      <c r="DC107" s="22">
        <f t="shared" si="104"/>
        <v>0</v>
      </c>
      <c r="DD107" s="22">
        <f t="shared" si="104"/>
        <v>0</v>
      </c>
      <c r="DE107" s="22">
        <f t="shared" si="104"/>
        <v>0</v>
      </c>
      <c r="DF107" s="22">
        <f t="shared" si="104"/>
        <v>108441444</v>
      </c>
      <c r="DG107" s="22">
        <f t="shared" si="104"/>
        <v>0</v>
      </c>
      <c r="DH107" s="22">
        <f t="shared" si="104"/>
        <v>0</v>
      </c>
      <c r="DI107" s="22">
        <f t="shared" si="101"/>
        <v>0</v>
      </c>
      <c r="DJ107" s="22">
        <f t="shared" si="101"/>
        <v>0</v>
      </c>
      <c r="DK107" s="22">
        <f t="shared" si="101"/>
        <v>18500000</v>
      </c>
      <c r="DM107" s="26">
        <f t="shared" si="84"/>
        <v>218500000</v>
      </c>
      <c r="DN107" s="26">
        <f t="shared" si="85"/>
        <v>218500000</v>
      </c>
      <c r="DO107" s="26">
        <f t="shared" si="86"/>
        <v>218500000</v>
      </c>
    </row>
    <row r="108" spans="1:120" s="46" customFormat="1" ht="26.25" customHeight="1" thickBot="1" x14ac:dyDescent="0.3">
      <c r="A108" s="86"/>
      <c r="B108" s="154" t="s">
        <v>338</v>
      </c>
      <c r="C108" s="155"/>
      <c r="D108" s="156"/>
      <c r="E108" s="87"/>
      <c r="F108" s="88"/>
      <c r="G108" s="59">
        <f t="shared" ref="G108:AA108" si="106">SUM(G91:G107)</f>
        <v>6742686407</v>
      </c>
      <c r="H108" s="59">
        <f t="shared" si="106"/>
        <v>0</v>
      </c>
      <c r="I108" s="59">
        <f t="shared" si="106"/>
        <v>392954283</v>
      </c>
      <c r="J108" s="59">
        <f t="shared" si="106"/>
        <v>1150000000</v>
      </c>
      <c r="K108" s="59">
        <f t="shared" si="106"/>
        <v>1481402260</v>
      </c>
      <c r="L108" s="59">
        <f t="shared" si="106"/>
        <v>80883013</v>
      </c>
      <c r="M108" s="59">
        <f t="shared" si="106"/>
        <v>210796645</v>
      </c>
      <c r="N108" s="59">
        <f t="shared" si="106"/>
        <v>12004716</v>
      </c>
      <c r="O108" s="59">
        <f t="shared" si="106"/>
        <v>6840985</v>
      </c>
      <c r="P108" s="59">
        <f t="shared" si="106"/>
        <v>30665828</v>
      </c>
      <c r="Q108" s="59">
        <f t="shared" si="106"/>
        <v>1940856</v>
      </c>
      <c r="R108" s="59">
        <f t="shared" si="106"/>
        <v>135153822</v>
      </c>
      <c r="S108" s="59">
        <f t="shared" si="106"/>
        <v>0</v>
      </c>
      <c r="T108" s="59">
        <f t="shared" si="106"/>
        <v>300000000</v>
      </c>
      <c r="U108" s="59">
        <f t="shared" si="106"/>
        <v>0</v>
      </c>
      <c r="V108" s="59">
        <f t="shared" si="106"/>
        <v>760081606</v>
      </c>
      <c r="W108" s="59">
        <f t="shared" si="106"/>
        <v>0</v>
      </c>
      <c r="X108" s="59">
        <f t="shared" si="106"/>
        <v>0</v>
      </c>
      <c r="Y108" s="59">
        <f t="shared" si="106"/>
        <v>667371659</v>
      </c>
      <c r="Z108" s="59">
        <f t="shared" si="106"/>
        <v>33084973</v>
      </c>
      <c r="AA108" s="59">
        <f t="shared" si="106"/>
        <v>1479505761</v>
      </c>
      <c r="AB108" s="43">
        <f t="shared" si="64"/>
        <v>0.42227516217335481</v>
      </c>
      <c r="AC108" s="59">
        <f t="shared" ref="AC108:AW108" si="107">SUM(AC91:AC107)</f>
        <v>2847268996</v>
      </c>
      <c r="AD108" s="59">
        <f t="shared" si="107"/>
        <v>0</v>
      </c>
      <c r="AE108" s="59">
        <f t="shared" si="107"/>
        <v>224964534</v>
      </c>
      <c r="AF108" s="59">
        <f t="shared" si="107"/>
        <v>674044910</v>
      </c>
      <c r="AG108" s="59">
        <f t="shared" si="107"/>
        <v>567700470</v>
      </c>
      <c r="AH108" s="59">
        <f t="shared" si="107"/>
        <v>0</v>
      </c>
      <c r="AI108" s="59">
        <f t="shared" si="107"/>
        <v>11416500</v>
      </c>
      <c r="AJ108" s="59">
        <f t="shared" si="107"/>
        <v>0</v>
      </c>
      <c r="AK108" s="59">
        <f t="shared" si="107"/>
        <v>0</v>
      </c>
      <c r="AL108" s="59">
        <f t="shared" si="107"/>
        <v>0</v>
      </c>
      <c r="AM108" s="59">
        <f t="shared" si="107"/>
        <v>0</v>
      </c>
      <c r="AN108" s="59">
        <f t="shared" si="107"/>
        <v>0</v>
      </c>
      <c r="AO108" s="59">
        <f t="shared" si="107"/>
        <v>0</v>
      </c>
      <c r="AP108" s="59">
        <f t="shared" si="107"/>
        <v>83523567</v>
      </c>
      <c r="AQ108" s="59">
        <f t="shared" si="107"/>
        <v>0</v>
      </c>
      <c r="AR108" s="59">
        <f t="shared" si="107"/>
        <v>311334875</v>
      </c>
      <c r="AS108" s="59">
        <f t="shared" si="107"/>
        <v>0</v>
      </c>
      <c r="AT108" s="59">
        <f t="shared" si="107"/>
        <v>0</v>
      </c>
      <c r="AU108" s="59">
        <f t="shared" si="107"/>
        <v>667371659</v>
      </c>
      <c r="AV108" s="59">
        <f t="shared" si="107"/>
        <v>33084973</v>
      </c>
      <c r="AW108" s="59">
        <f t="shared" si="107"/>
        <v>273827508</v>
      </c>
      <c r="AX108" s="43">
        <f t="shared" si="65"/>
        <v>0.57772483782664519</v>
      </c>
      <c r="AY108" s="59">
        <f t="shared" ref="AY108:BS108" si="108">SUM(AY91:AY107)</f>
        <v>3895417411</v>
      </c>
      <c r="AZ108" s="59">
        <f t="shared" si="108"/>
        <v>0</v>
      </c>
      <c r="BA108" s="59">
        <f t="shared" si="108"/>
        <v>167989749</v>
      </c>
      <c r="BB108" s="59">
        <f t="shared" si="108"/>
        <v>475955090</v>
      </c>
      <c r="BC108" s="59">
        <f t="shared" si="108"/>
        <v>913701790</v>
      </c>
      <c r="BD108" s="59">
        <f t="shared" si="108"/>
        <v>80883013</v>
      </c>
      <c r="BE108" s="59">
        <f t="shared" si="108"/>
        <v>199380145</v>
      </c>
      <c r="BF108" s="59">
        <f t="shared" si="108"/>
        <v>12004716</v>
      </c>
      <c r="BG108" s="59">
        <f t="shared" si="108"/>
        <v>6840985</v>
      </c>
      <c r="BH108" s="59">
        <f t="shared" si="108"/>
        <v>30665828</v>
      </c>
      <c r="BI108" s="59">
        <f t="shared" si="108"/>
        <v>1940856</v>
      </c>
      <c r="BJ108" s="59">
        <f t="shared" si="108"/>
        <v>135153822</v>
      </c>
      <c r="BK108" s="59">
        <f t="shared" si="108"/>
        <v>0</v>
      </c>
      <c r="BL108" s="59">
        <f t="shared" si="108"/>
        <v>216476433</v>
      </c>
      <c r="BM108" s="59">
        <f t="shared" si="108"/>
        <v>0</v>
      </c>
      <c r="BN108" s="59">
        <f t="shared" si="108"/>
        <v>448746731</v>
      </c>
      <c r="BO108" s="59">
        <f t="shared" si="108"/>
        <v>0</v>
      </c>
      <c r="BP108" s="59">
        <f t="shared" si="108"/>
        <v>0</v>
      </c>
      <c r="BQ108" s="59">
        <f t="shared" si="108"/>
        <v>0</v>
      </c>
      <c r="BR108" s="59">
        <f t="shared" si="108"/>
        <v>0</v>
      </c>
      <c r="BS108" s="59">
        <f t="shared" si="108"/>
        <v>1205678253</v>
      </c>
      <c r="BT108" s="43">
        <f t="shared" si="67"/>
        <v>0.33114195014052655</v>
      </c>
      <c r="BU108" s="59">
        <f t="shared" ref="BU108:CK108" si="109">SUM(BU91:BU107)</f>
        <v>2232786326</v>
      </c>
      <c r="BV108" s="59">
        <f t="shared" si="109"/>
        <v>0</v>
      </c>
      <c r="BW108" s="59">
        <f t="shared" si="109"/>
        <v>223516903</v>
      </c>
      <c r="BX108" s="59">
        <f t="shared" si="109"/>
        <v>542017397</v>
      </c>
      <c r="BY108" s="59">
        <f t="shared" si="109"/>
        <v>567500048</v>
      </c>
      <c r="BZ108" s="59">
        <f t="shared" si="109"/>
        <v>0</v>
      </c>
      <c r="CA108" s="59">
        <f t="shared" si="109"/>
        <v>0</v>
      </c>
      <c r="CB108" s="59">
        <f t="shared" si="109"/>
        <v>0</v>
      </c>
      <c r="CC108" s="59">
        <f t="shared" si="109"/>
        <v>0</v>
      </c>
      <c r="CD108" s="59">
        <f t="shared" si="109"/>
        <v>0</v>
      </c>
      <c r="CE108" s="59">
        <f t="shared" si="109"/>
        <v>0</v>
      </c>
      <c r="CF108" s="59">
        <f t="shared" si="109"/>
        <v>0</v>
      </c>
      <c r="CG108" s="59">
        <f t="shared" si="109"/>
        <v>0</v>
      </c>
      <c r="CH108" s="59">
        <f t="shared" si="109"/>
        <v>79453767</v>
      </c>
      <c r="CI108" s="59">
        <f t="shared" si="109"/>
        <v>0</v>
      </c>
      <c r="CJ108" s="59">
        <f t="shared" si="109"/>
        <v>278721029</v>
      </c>
      <c r="CK108" s="59">
        <f t="shared" si="109"/>
        <v>0</v>
      </c>
      <c r="CL108" s="59"/>
      <c r="CM108" s="59">
        <f>SUM(CM91:CM107)</f>
        <v>481150482</v>
      </c>
      <c r="CN108" s="59">
        <f>SUM(CN91:CN107)</f>
        <v>32833600</v>
      </c>
      <c r="CO108" s="59">
        <f>SUM(CO91:CO107)</f>
        <v>27593100</v>
      </c>
      <c r="CP108" s="43">
        <f t="shared" si="53"/>
        <v>0.66885804985947339</v>
      </c>
      <c r="CQ108" s="59">
        <f t="shared" ref="CQ108:DK108" si="110">SUM(CQ91:CQ107)</f>
        <v>4509900081</v>
      </c>
      <c r="CR108" s="59">
        <f t="shared" si="110"/>
        <v>0</v>
      </c>
      <c r="CS108" s="59">
        <f t="shared" si="110"/>
        <v>169437380</v>
      </c>
      <c r="CT108" s="59">
        <f t="shared" si="110"/>
        <v>607982603</v>
      </c>
      <c r="CU108" s="59">
        <f t="shared" si="110"/>
        <v>913902212</v>
      </c>
      <c r="CV108" s="59">
        <f t="shared" si="110"/>
        <v>80883013</v>
      </c>
      <c r="CW108" s="59">
        <f t="shared" si="110"/>
        <v>210796645</v>
      </c>
      <c r="CX108" s="59">
        <f t="shared" si="110"/>
        <v>12004716</v>
      </c>
      <c r="CY108" s="59">
        <f t="shared" si="110"/>
        <v>6840985</v>
      </c>
      <c r="CZ108" s="59">
        <f t="shared" si="110"/>
        <v>30665828</v>
      </c>
      <c r="DA108" s="59">
        <f t="shared" si="110"/>
        <v>1940856</v>
      </c>
      <c r="DB108" s="59">
        <f t="shared" si="110"/>
        <v>135153822</v>
      </c>
      <c r="DC108" s="59">
        <f t="shared" si="110"/>
        <v>0</v>
      </c>
      <c r="DD108" s="59">
        <f t="shared" si="110"/>
        <v>220546233</v>
      </c>
      <c r="DE108" s="59">
        <f t="shared" si="110"/>
        <v>0</v>
      </c>
      <c r="DF108" s="59">
        <f t="shared" si="110"/>
        <v>481360577</v>
      </c>
      <c r="DG108" s="59">
        <f t="shared" si="110"/>
        <v>0</v>
      </c>
      <c r="DH108" s="59">
        <f t="shared" si="110"/>
        <v>0</v>
      </c>
      <c r="DI108" s="59">
        <f t="shared" si="110"/>
        <v>186221177</v>
      </c>
      <c r="DJ108" s="59">
        <f t="shared" si="110"/>
        <v>251373</v>
      </c>
      <c r="DK108" s="59">
        <f t="shared" si="110"/>
        <v>1451912661</v>
      </c>
      <c r="DM108" s="26">
        <f t="shared" si="84"/>
        <v>6742686407</v>
      </c>
      <c r="DN108" s="26">
        <f t="shared" si="85"/>
        <v>6742686407</v>
      </c>
      <c r="DO108" s="26">
        <f t="shared" si="86"/>
        <v>6742686407</v>
      </c>
      <c r="DP108" s="89"/>
    </row>
    <row r="109" spans="1:120" ht="5.25" customHeight="1" thickTop="1" x14ac:dyDescent="0.25">
      <c r="C109" s="90"/>
      <c r="D109" s="90"/>
      <c r="E109" s="90"/>
      <c r="F109" s="90"/>
      <c r="G109" s="91"/>
      <c r="H109" s="91"/>
      <c r="I109" s="92"/>
      <c r="J109" s="91"/>
      <c r="K109" s="91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4"/>
      <c r="AC109" s="50"/>
      <c r="AD109" s="50"/>
      <c r="AE109" s="50"/>
      <c r="AF109" s="50"/>
      <c r="AG109" s="50"/>
      <c r="AH109" s="50"/>
      <c r="AI109" s="50"/>
      <c r="AJ109" s="50"/>
      <c r="AK109" s="50"/>
      <c r="AL109" s="50"/>
      <c r="AM109" s="50"/>
      <c r="AN109" s="50"/>
      <c r="AO109" s="50"/>
      <c r="AP109" s="50"/>
      <c r="AQ109" s="50"/>
      <c r="AR109" s="50"/>
      <c r="AS109" s="50"/>
      <c r="AT109" s="50"/>
      <c r="AU109" s="50"/>
      <c r="AV109" s="50"/>
      <c r="AW109" s="50"/>
      <c r="AX109" s="94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50"/>
      <c r="BR109" s="50"/>
      <c r="BS109" s="50"/>
      <c r="BT109" s="94"/>
      <c r="BU109" s="95"/>
      <c r="BV109" s="50"/>
      <c r="BW109" s="50"/>
      <c r="BX109" s="50"/>
      <c r="BY109" s="50"/>
      <c r="BZ109" s="50"/>
      <c r="CA109" s="50"/>
      <c r="CB109" s="50"/>
      <c r="CC109" s="50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94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M109" s="26"/>
      <c r="DN109" s="26"/>
      <c r="DO109" s="26"/>
    </row>
    <row r="110" spans="1:120" ht="19.5" customHeight="1" x14ac:dyDescent="0.25">
      <c r="C110" s="157" t="s">
        <v>339</v>
      </c>
      <c r="D110" s="158"/>
      <c r="E110" s="159"/>
      <c r="F110" s="96"/>
      <c r="G110" s="50">
        <f t="shared" ref="G110:AA110" si="111">G22+G53+G75+G90+G108</f>
        <v>20749991588</v>
      </c>
      <c r="H110" s="50">
        <f t="shared" si="111"/>
        <v>277739909</v>
      </c>
      <c r="I110" s="50">
        <f t="shared" si="111"/>
        <v>2798954283</v>
      </c>
      <c r="J110" s="50">
        <f t="shared" si="111"/>
        <v>4000000000</v>
      </c>
      <c r="K110" s="50">
        <f t="shared" si="111"/>
        <v>2000547872</v>
      </c>
      <c r="L110" s="50">
        <f t="shared" si="111"/>
        <v>80883013</v>
      </c>
      <c r="M110" s="50">
        <f t="shared" si="111"/>
        <v>210796645</v>
      </c>
      <c r="N110" s="50">
        <f t="shared" si="111"/>
        <v>12004716</v>
      </c>
      <c r="O110" s="50">
        <f t="shared" si="111"/>
        <v>6840985</v>
      </c>
      <c r="P110" s="50">
        <f t="shared" si="111"/>
        <v>30665828</v>
      </c>
      <c r="Q110" s="50">
        <f t="shared" si="111"/>
        <v>1940856</v>
      </c>
      <c r="R110" s="50">
        <f t="shared" si="111"/>
        <v>135153822</v>
      </c>
      <c r="S110" s="50">
        <f t="shared" si="111"/>
        <v>4175989854</v>
      </c>
      <c r="T110" s="50">
        <f t="shared" si="111"/>
        <v>530450000</v>
      </c>
      <c r="U110" s="50">
        <f t="shared" si="111"/>
        <v>278034610</v>
      </c>
      <c r="V110" s="50">
        <f t="shared" si="111"/>
        <v>1345442337</v>
      </c>
      <c r="W110" s="50">
        <f t="shared" si="111"/>
        <v>1570638184</v>
      </c>
      <c r="X110" s="50">
        <f t="shared" si="111"/>
        <v>119946741</v>
      </c>
      <c r="Y110" s="50">
        <f t="shared" si="111"/>
        <v>667371659</v>
      </c>
      <c r="Z110" s="50">
        <f t="shared" si="111"/>
        <v>33084973</v>
      </c>
      <c r="AA110" s="50">
        <f t="shared" si="111"/>
        <v>2473505301</v>
      </c>
      <c r="AB110" s="97">
        <f>+AC110/G110</f>
        <v>0.58820355763702781</v>
      </c>
      <c r="AC110" s="50">
        <f t="shared" ref="AC110:AW110" si="112">AC22+AC53+AC75+AC90+AC108</f>
        <v>12205218873</v>
      </c>
      <c r="AD110" s="50">
        <f t="shared" si="112"/>
        <v>265880851</v>
      </c>
      <c r="AE110" s="49">
        <f t="shared" si="112"/>
        <v>2323335119</v>
      </c>
      <c r="AF110" s="49">
        <f t="shared" si="112"/>
        <v>2180060553</v>
      </c>
      <c r="AG110" s="49">
        <f t="shared" si="112"/>
        <v>836613069</v>
      </c>
      <c r="AH110" s="50">
        <f t="shared" si="112"/>
        <v>0</v>
      </c>
      <c r="AI110" s="50">
        <f t="shared" si="112"/>
        <v>11416500</v>
      </c>
      <c r="AJ110" s="50">
        <f t="shared" si="112"/>
        <v>0</v>
      </c>
      <c r="AK110" s="50">
        <f t="shared" si="112"/>
        <v>0</v>
      </c>
      <c r="AL110" s="50">
        <f t="shared" si="112"/>
        <v>0</v>
      </c>
      <c r="AM110" s="50">
        <f t="shared" si="112"/>
        <v>0</v>
      </c>
      <c r="AN110" s="50">
        <f t="shared" si="112"/>
        <v>0</v>
      </c>
      <c r="AO110" s="50">
        <f t="shared" si="112"/>
        <v>2631514837</v>
      </c>
      <c r="AP110" s="50">
        <f t="shared" si="112"/>
        <v>83523567</v>
      </c>
      <c r="AQ110" s="50">
        <f t="shared" si="112"/>
        <v>269034610</v>
      </c>
      <c r="AR110" s="50">
        <f t="shared" si="112"/>
        <v>599840587</v>
      </c>
      <c r="AS110" s="50">
        <f t="shared" si="112"/>
        <v>1560664423</v>
      </c>
      <c r="AT110" s="50">
        <f t="shared" si="112"/>
        <v>0</v>
      </c>
      <c r="AU110" s="50">
        <f t="shared" si="112"/>
        <v>667371659</v>
      </c>
      <c r="AV110" s="50">
        <f t="shared" si="112"/>
        <v>33084973</v>
      </c>
      <c r="AW110" s="50">
        <f t="shared" si="112"/>
        <v>742878125</v>
      </c>
      <c r="AX110" s="98">
        <f>1-AB110</f>
        <v>0.41179644236297219</v>
      </c>
      <c r="AY110" s="50">
        <f t="shared" ref="AY110:BS110" si="113">AY22+AY53+AY75+AY90+AY108</f>
        <v>8544772715</v>
      </c>
      <c r="AZ110" s="50">
        <f t="shared" si="113"/>
        <v>11859058</v>
      </c>
      <c r="BA110" s="49">
        <f t="shared" si="113"/>
        <v>475619164</v>
      </c>
      <c r="BB110" s="49">
        <f t="shared" si="113"/>
        <v>1819939447</v>
      </c>
      <c r="BC110" s="49">
        <f t="shared" si="113"/>
        <v>1163934803</v>
      </c>
      <c r="BD110" s="50">
        <f t="shared" si="113"/>
        <v>80883013</v>
      </c>
      <c r="BE110" s="50">
        <f t="shared" si="113"/>
        <v>199380145</v>
      </c>
      <c r="BF110" s="50">
        <f t="shared" si="113"/>
        <v>12004716</v>
      </c>
      <c r="BG110" s="50">
        <f t="shared" si="113"/>
        <v>6840985</v>
      </c>
      <c r="BH110" s="50">
        <f t="shared" si="113"/>
        <v>30665828</v>
      </c>
      <c r="BI110" s="50">
        <f t="shared" si="113"/>
        <v>1940856</v>
      </c>
      <c r="BJ110" s="50">
        <f t="shared" si="113"/>
        <v>135153822</v>
      </c>
      <c r="BK110" s="50">
        <f t="shared" si="113"/>
        <v>1544475017</v>
      </c>
      <c r="BL110" s="50">
        <f t="shared" si="113"/>
        <v>446926433</v>
      </c>
      <c r="BM110" s="50">
        <f t="shared" si="113"/>
        <v>9000000</v>
      </c>
      <c r="BN110" s="50">
        <f t="shared" si="113"/>
        <v>745601750</v>
      </c>
      <c r="BO110" s="50">
        <f t="shared" si="113"/>
        <v>9973761</v>
      </c>
      <c r="BP110" s="50">
        <f t="shared" si="113"/>
        <v>119946741</v>
      </c>
      <c r="BQ110" s="50">
        <f t="shared" si="113"/>
        <v>0</v>
      </c>
      <c r="BR110" s="50">
        <f t="shared" si="113"/>
        <v>0</v>
      </c>
      <c r="BS110" s="50">
        <f t="shared" si="113"/>
        <v>1730627176</v>
      </c>
      <c r="BT110" s="98">
        <f>+BU110/G110</f>
        <v>0.39454188900657206</v>
      </c>
      <c r="BU110" s="50">
        <f t="shared" ref="BU110:CO110" si="114">BU22+BU53+BU75+BU90+BU108</f>
        <v>8186740878</v>
      </c>
      <c r="BV110" s="50">
        <f t="shared" si="114"/>
        <v>126100846</v>
      </c>
      <c r="BW110" s="50">
        <f t="shared" si="114"/>
        <v>1712927170</v>
      </c>
      <c r="BX110" s="50">
        <f t="shared" si="114"/>
        <v>1653560463</v>
      </c>
      <c r="BY110" s="50">
        <f t="shared" si="114"/>
        <v>758089793</v>
      </c>
      <c r="BZ110" s="50">
        <f t="shared" si="114"/>
        <v>0</v>
      </c>
      <c r="CA110" s="50">
        <f t="shared" si="114"/>
        <v>0</v>
      </c>
      <c r="CB110" s="50">
        <f t="shared" si="114"/>
        <v>0</v>
      </c>
      <c r="CC110" s="50">
        <f t="shared" si="114"/>
        <v>0</v>
      </c>
      <c r="CD110" s="50">
        <f t="shared" si="114"/>
        <v>0</v>
      </c>
      <c r="CE110" s="50">
        <f t="shared" si="114"/>
        <v>0</v>
      </c>
      <c r="CF110" s="50">
        <f t="shared" si="114"/>
        <v>0</v>
      </c>
      <c r="CG110" s="50">
        <f t="shared" si="114"/>
        <v>963212865</v>
      </c>
      <c r="CH110" s="50">
        <f t="shared" si="114"/>
        <v>79453767</v>
      </c>
      <c r="CI110" s="50">
        <f t="shared" si="114"/>
        <v>90187284</v>
      </c>
      <c r="CJ110" s="50">
        <f t="shared" si="114"/>
        <v>431260636</v>
      </c>
      <c r="CK110" s="50">
        <f t="shared" si="114"/>
        <v>1489230331</v>
      </c>
      <c r="CL110" s="50">
        <f t="shared" si="114"/>
        <v>0</v>
      </c>
      <c r="CM110" s="50">
        <f t="shared" si="114"/>
        <v>481150482</v>
      </c>
      <c r="CN110" s="50">
        <f t="shared" si="114"/>
        <v>32833600</v>
      </c>
      <c r="CO110" s="50">
        <f t="shared" si="114"/>
        <v>368733641</v>
      </c>
      <c r="CP110" s="23">
        <f>1-BT110</f>
        <v>0.60545811099342794</v>
      </c>
      <c r="CQ110" s="50">
        <f t="shared" ref="CQ110:DK110" si="115">CQ22+CQ53+CQ75+CQ90+CQ108</f>
        <v>12563250710</v>
      </c>
      <c r="CR110" s="50">
        <f t="shared" si="115"/>
        <v>151639063</v>
      </c>
      <c r="CS110" s="50">
        <f t="shared" si="115"/>
        <v>1086027113</v>
      </c>
      <c r="CT110" s="50">
        <f t="shared" si="115"/>
        <v>2346439537</v>
      </c>
      <c r="CU110" s="50">
        <f t="shared" si="115"/>
        <v>1242458079</v>
      </c>
      <c r="CV110" s="50">
        <f t="shared" si="115"/>
        <v>80883013</v>
      </c>
      <c r="CW110" s="50">
        <f t="shared" si="115"/>
        <v>210796645</v>
      </c>
      <c r="CX110" s="50">
        <f t="shared" si="115"/>
        <v>12004716</v>
      </c>
      <c r="CY110" s="50">
        <f t="shared" si="115"/>
        <v>6840985</v>
      </c>
      <c r="CZ110" s="50">
        <f t="shared" si="115"/>
        <v>30665828</v>
      </c>
      <c r="DA110" s="50">
        <f t="shared" si="115"/>
        <v>1940856</v>
      </c>
      <c r="DB110" s="50">
        <f t="shared" si="115"/>
        <v>135153822</v>
      </c>
      <c r="DC110" s="50">
        <f t="shared" si="115"/>
        <v>3212776989</v>
      </c>
      <c r="DD110" s="50">
        <f t="shared" si="115"/>
        <v>450996233</v>
      </c>
      <c r="DE110" s="50">
        <f t="shared" si="115"/>
        <v>187847326</v>
      </c>
      <c r="DF110" s="50">
        <f t="shared" si="115"/>
        <v>914181701</v>
      </c>
      <c r="DG110" s="50">
        <f t="shared" si="115"/>
        <v>81407853</v>
      </c>
      <c r="DH110" s="50">
        <f t="shared" si="115"/>
        <v>119946741</v>
      </c>
      <c r="DI110" s="50">
        <f t="shared" si="115"/>
        <v>186221177</v>
      </c>
      <c r="DJ110" s="50">
        <f t="shared" si="115"/>
        <v>251373</v>
      </c>
      <c r="DK110" s="50">
        <f t="shared" si="115"/>
        <v>2104771660</v>
      </c>
      <c r="DM110" s="26">
        <f>+G110</f>
        <v>20749991588</v>
      </c>
      <c r="DN110" s="26">
        <f>+AC110+AY110</f>
        <v>20749991588</v>
      </c>
      <c r="DO110" s="26">
        <f>+BU110+CQ110</f>
        <v>20749991588</v>
      </c>
    </row>
    <row r="111" spans="1:120" ht="5.25" customHeight="1" x14ac:dyDescent="0.25">
      <c r="C111" s="99"/>
      <c r="D111" s="99"/>
      <c r="E111" s="100"/>
      <c r="F111" s="100"/>
      <c r="G111" s="101"/>
      <c r="H111" s="101"/>
      <c r="I111" s="102"/>
      <c r="J111" s="101"/>
      <c r="K111" s="101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4"/>
      <c r="AC111" s="105"/>
      <c r="AD111" s="105"/>
      <c r="AE111" s="105"/>
      <c r="AF111" s="105"/>
      <c r="AG111" s="105"/>
      <c r="AH111" s="105"/>
      <c r="AI111" s="103"/>
      <c r="AJ111" s="103"/>
      <c r="AK111" s="103"/>
      <c r="AL111" s="103"/>
      <c r="AM111" s="103"/>
      <c r="AN111" s="103"/>
      <c r="AO111" s="103"/>
      <c r="AP111" s="103"/>
      <c r="AQ111" s="103"/>
      <c r="AR111" s="103"/>
      <c r="AS111" s="103"/>
      <c r="AT111" s="103"/>
      <c r="AU111" s="103"/>
      <c r="AV111" s="103"/>
      <c r="AW111" s="103"/>
      <c r="AX111" s="104"/>
      <c r="AY111" s="105"/>
      <c r="AZ111" s="105"/>
      <c r="BA111" s="105"/>
      <c r="BB111" s="105"/>
      <c r="BC111" s="105"/>
      <c r="BD111" s="106"/>
      <c r="BE111" s="106"/>
      <c r="BF111" s="106"/>
      <c r="BG111" s="106"/>
      <c r="BH111" s="106"/>
      <c r="BI111" s="106"/>
      <c r="BJ111" s="106"/>
      <c r="BK111" s="106"/>
      <c r="BL111" s="106"/>
      <c r="BM111" s="106"/>
      <c r="BN111" s="106"/>
      <c r="BO111" s="106"/>
      <c r="BP111" s="106"/>
      <c r="BQ111" s="106"/>
      <c r="BR111" s="106"/>
      <c r="BS111" s="106"/>
      <c r="BT111" s="104"/>
      <c r="BU111" s="107"/>
      <c r="BV111" s="108"/>
      <c r="BW111" s="108"/>
      <c r="BX111" s="108"/>
      <c r="BY111" s="108"/>
      <c r="BZ111" s="103"/>
      <c r="CA111" s="103"/>
      <c r="CB111" s="103"/>
      <c r="CC111" s="103"/>
      <c r="CD111" s="103"/>
      <c r="CE111" s="103"/>
      <c r="CF111" s="103"/>
      <c r="CG111" s="103"/>
      <c r="CH111" s="103"/>
      <c r="CI111" s="103"/>
      <c r="CJ111" s="103"/>
      <c r="CK111" s="103"/>
      <c r="CL111" s="103"/>
      <c r="CM111" s="103"/>
      <c r="CN111" s="103"/>
      <c r="CO111" s="103"/>
      <c r="CP111" s="23"/>
      <c r="CQ111" s="109"/>
      <c r="CR111" s="105"/>
      <c r="CS111" s="105"/>
      <c r="CT111" s="105"/>
      <c r="CU111" s="105"/>
      <c r="CV111" s="106"/>
      <c r="CW111" s="106"/>
      <c r="CX111" s="106"/>
      <c r="CY111" s="106"/>
      <c r="CZ111" s="106"/>
      <c r="DA111" s="106"/>
      <c r="DB111" s="106"/>
      <c r="DC111" s="106"/>
      <c r="DD111" s="106"/>
      <c r="DE111" s="106"/>
      <c r="DF111" s="106"/>
      <c r="DG111" s="106"/>
      <c r="DH111" s="106"/>
      <c r="DI111" s="106"/>
      <c r="DJ111" s="106"/>
      <c r="DK111" s="106"/>
      <c r="DM111" s="26"/>
      <c r="DN111" s="26"/>
      <c r="DO111" s="26"/>
    </row>
    <row r="112" spans="1:120" ht="16.5" customHeight="1" x14ac:dyDescent="0.25">
      <c r="C112" s="110"/>
      <c r="D112" s="111" t="s">
        <v>340</v>
      </c>
      <c r="E112" s="104">
        <v>111</v>
      </c>
      <c r="F112" s="112"/>
      <c r="G112" s="113">
        <f>SUMIF($E$4:$E$107,"111",$G$4:$G$107)</f>
        <v>2335604763</v>
      </c>
      <c r="H112" s="114">
        <f>SUMIF($E$4:$E$108,"111",$H$4:$H$108)</f>
        <v>0</v>
      </c>
      <c r="I112" s="114">
        <f>SUMIF($E$4:$E$108,"111",$I$4:$I$108)</f>
        <v>0</v>
      </c>
      <c r="J112" s="113">
        <f>SUMIF($E$4:$E$107,"111",$J$4:$J$107)</f>
        <v>100000000</v>
      </c>
      <c r="K112" s="113">
        <f>SUMIF($E$4:$E$107,"111",$K$4:$K$107)</f>
        <v>665649946</v>
      </c>
      <c r="L112" s="112">
        <f>SUMIF($E$4:$E$108,"111",$L$4:$L$108)</f>
        <v>0</v>
      </c>
      <c r="M112" s="112">
        <f>SUMIF($E$4:$E$107,"111",$M$4:$M$107)</f>
        <v>0</v>
      </c>
      <c r="N112" s="112">
        <f>SUMIF($E$4:$E$107,"111",$N$4:$N$107)</f>
        <v>12004716</v>
      </c>
      <c r="O112" s="112">
        <f>SUMIF($E$4:$E$107,"111",$O$4:$O$107)</f>
        <v>6840985</v>
      </c>
      <c r="P112" s="112">
        <f>SUMIF($E$4:$E$107,"111",$P$4:$P$107)</f>
        <v>30665828</v>
      </c>
      <c r="Q112" s="112">
        <f>SUMIF($E$4:$E$107,"111",$Q$4:$Q$107)</f>
        <v>0</v>
      </c>
      <c r="R112" s="112">
        <f>SUMIF($E$4:$E$107,"111",$R$4:$R$107)</f>
        <v>0</v>
      </c>
      <c r="S112" s="112">
        <f>SUMIF($E$4:$E$107,"111",$S$4:$S$107)</f>
        <v>0</v>
      </c>
      <c r="T112" s="112">
        <f>SUMIF($E$4:$E$107,"111",$T$4:$T$107)</f>
        <v>100000000</v>
      </c>
      <c r="U112" s="112">
        <f>SUMIF($E$4:$E$107,"111",$U$4:$U$107)</f>
        <v>0</v>
      </c>
      <c r="V112" s="112">
        <f>SUMIF($E$4:$E$107,"111",$V$4:$V$107)</f>
        <v>200000000</v>
      </c>
      <c r="W112" s="112">
        <f>SUMIF($E$4:$E$107,"111",$W$4:$W$107)</f>
        <v>0</v>
      </c>
      <c r="X112" s="112"/>
      <c r="Y112" s="112">
        <f>SUMIF($E$4:$E$107,"111",$Y$4:$Y$107)</f>
        <v>0</v>
      </c>
      <c r="Z112" s="112">
        <f>SUMIF($E$4:$E$107,"111",$Z$4:$Z$107)</f>
        <v>0</v>
      </c>
      <c r="AA112" s="112">
        <f>SUMIF($E$4:$E$107,"111",$AA$4:$AA$107)</f>
        <v>1220443288</v>
      </c>
      <c r="AB112" s="115">
        <f t="shared" ref="AB112:AB121" si="116">+AC112/G112</f>
        <v>0.19614065155937516</v>
      </c>
      <c r="AC112" s="25">
        <f t="shared" ref="AC112:AC118" si="117">SUM(AD112:AW112)</f>
        <v>458107040</v>
      </c>
      <c r="AD112" s="113">
        <f>SUMIF($E$4:$E$107,"111",$AD$4:$AD$107)</f>
        <v>0</v>
      </c>
      <c r="AE112" s="113">
        <f>SUMIF($E$4:$E$107,"111",$AE$4:$AE$107)</f>
        <v>0</v>
      </c>
      <c r="AF112" s="113">
        <f>SUMIF($E$4:$E$107,"111",$AF$4:$AF$107)</f>
        <v>91492631</v>
      </c>
      <c r="AG112" s="113">
        <f>SUMIF($E$4:$E$107,"111",$AG$4:$AG$107)</f>
        <v>0</v>
      </c>
      <c r="AH112" s="113">
        <f>SUMIF($E$4:$E$107,"111",$AH$4:$AH$107)</f>
        <v>0</v>
      </c>
      <c r="AI112" s="113">
        <f>SUMIF($E$4:$E$107,"111",$AI$4:$AI$107)</f>
        <v>0</v>
      </c>
      <c r="AJ112" s="113">
        <f>SUMIF($E$4:$E$107,"111",$AJ$4:$AJ$107)</f>
        <v>0</v>
      </c>
      <c r="AK112" s="113">
        <f>SUMIF($E$4:$E$107,"111",$AK$4:$AK$107)</f>
        <v>0</v>
      </c>
      <c r="AL112" s="113">
        <f>SUMIF($E$4:$E$107,"111",$AL$4:$AL$107)</f>
        <v>0</v>
      </c>
      <c r="AM112" s="113">
        <f>SUMIF($E$4:$E$107,"111",$AM$4:$AM$107)</f>
        <v>0</v>
      </c>
      <c r="AN112" s="113">
        <f>SUMIF($E$4:$E$107,"111",$AN$4:$AN$107)</f>
        <v>0</v>
      </c>
      <c r="AO112" s="113">
        <f>SUMIF($E$4:$E$107,"111",$AO$4:$AO$107)</f>
        <v>0</v>
      </c>
      <c r="AP112" s="113">
        <f>SUMIF($E$4:$E$107,"111",$AP$4:$AP$107)</f>
        <v>34068037</v>
      </c>
      <c r="AQ112" s="113">
        <f>SUMIF($E$4:$E$107,"111",$AQ$4:$AQ$107)</f>
        <v>0</v>
      </c>
      <c r="AR112" s="113">
        <f>SUMIF($E$4:$E$107,"111",$AR$4:$AR$107)</f>
        <v>100000000</v>
      </c>
      <c r="AS112" s="113">
        <f>SUMIF($E$4:$E$107,"111",$AS$4:$AS$107)</f>
        <v>0</v>
      </c>
      <c r="AT112" s="113">
        <f>SUMIF($E$4:$E$107,"111",$AT$4:$AT$107)</f>
        <v>0</v>
      </c>
      <c r="AU112" s="113">
        <f>SUMIF($E$4:$E$107,"111",$AU$4:$AU$107)</f>
        <v>0</v>
      </c>
      <c r="AV112" s="113">
        <f>SUMIF($E$4:$E$107,"111",$AV$4:$AV$107)</f>
        <v>0</v>
      </c>
      <c r="AW112" s="113">
        <f>SUMIF($E$4:$E$107,"111",$AW$4:$AW$107)</f>
        <v>232546372</v>
      </c>
      <c r="AX112" s="98">
        <f t="shared" ref="AX112:AX121" si="118">1-AB112</f>
        <v>0.8038593484406249</v>
      </c>
      <c r="AY112" s="25">
        <f t="shared" ref="AY112:AY118" si="119">SUM(AZ112:BS112)</f>
        <v>1877497723</v>
      </c>
      <c r="AZ112" s="116">
        <f>SUMIF($E$4:$E$107,"111",$AZ$4:$AZ$107)</f>
        <v>0</v>
      </c>
      <c r="BA112" s="116">
        <f>SUMIF($E$4:$E$107,"111",$BA$4:$BA$107)</f>
        <v>0</v>
      </c>
      <c r="BB112" s="116">
        <f>SUMIF($E$4:$E$107,"111",$BB$4:$BB$107)</f>
        <v>8507369</v>
      </c>
      <c r="BC112" s="116">
        <f>SUMIF($E$4:$E$107,"111",$BC$4:$BC$107)</f>
        <v>665649946</v>
      </c>
      <c r="BD112" s="116">
        <f>SUMIF($E$4:$E$107,"111",$BD$4:$BD$107)</f>
        <v>0</v>
      </c>
      <c r="BE112" s="116">
        <f>SUMIF($E$4:$E$107,"111",$BE$4:$BE$107)</f>
        <v>0</v>
      </c>
      <c r="BF112" s="116">
        <f>SUMIF($E$4:$E$107,"111",$BF$4:$BF$107)</f>
        <v>12004716</v>
      </c>
      <c r="BG112" s="116">
        <f>SUMIF($E$4:$E$107,"111",$BG$4:$BG$107)</f>
        <v>6840985</v>
      </c>
      <c r="BH112" s="116">
        <f>SUMIF($E$4:$E$107,"111",$BH$4:$BH$107)</f>
        <v>30665828</v>
      </c>
      <c r="BI112" s="116">
        <f>SUMIF($E$4:$E$107,"111",$BI$4:$BI$107)</f>
        <v>0</v>
      </c>
      <c r="BJ112" s="116">
        <f>SUMIF($E$4:$E$107,"111",$BJ$4:$BJ$107)</f>
        <v>0</v>
      </c>
      <c r="BK112" s="116">
        <f>SUMIF($E$4:$E$107,"111",$BK$4:$BK$107)</f>
        <v>0</v>
      </c>
      <c r="BL112" s="116">
        <f>SUMIF($E$4:$E$107,"111",$BL$4:$BL$107)</f>
        <v>65931963</v>
      </c>
      <c r="BM112" s="116">
        <f>SUMIF($E$4:$E$107,"111",$BM$4:$BM$107)</f>
        <v>0</v>
      </c>
      <c r="BN112" s="116">
        <f>SUMIF($E$4:$E$107,"111",$BN$4:$BN$107)</f>
        <v>100000000</v>
      </c>
      <c r="BO112" s="116">
        <f>SUMIF($E$4:$E$107,"111",$BO$4:$BO$107)</f>
        <v>0</v>
      </c>
      <c r="BP112" s="116"/>
      <c r="BQ112" s="116">
        <f>SUMIF($E$4:$E$107,"111",$BQ$4:$BQ$107)</f>
        <v>0</v>
      </c>
      <c r="BR112" s="116">
        <f>SUMIF($E$4:$E$107,"111",$BR$4:$BR$107)</f>
        <v>0</v>
      </c>
      <c r="BS112" s="117">
        <f>SUMIF($E$4:$E$107,"111",$BS$4:$BS$107)</f>
        <v>987896916</v>
      </c>
      <c r="BT112" s="118">
        <f t="shared" ref="BT112:BT121" si="120">+BU112/G112</f>
        <v>9.6299703855330765E-2</v>
      </c>
      <c r="BU112" s="33">
        <f t="shared" ref="BU112:BU118" si="121">SUM(BV112:CO112)</f>
        <v>224918047</v>
      </c>
      <c r="BV112" s="113">
        <f>SUMIF($E$4:$E$107,"111",$BV$4:$BV$107)</f>
        <v>0</v>
      </c>
      <c r="BW112" s="113">
        <f>SUMIF($E$4:$E$107,"111",$BW$4:$BW$107)</f>
        <v>0</v>
      </c>
      <c r="BX112" s="113">
        <f>SUMIF($E$4:$E$107,"111",$BX$4:$BX$107)</f>
        <v>91491810</v>
      </c>
      <c r="BY112" s="113">
        <f>SUMIF($E$4:$E$107,"111",$BY$4:$BY$107)</f>
        <v>0</v>
      </c>
      <c r="BZ112" s="113">
        <f>SUMIF($E$4:$E$107,"111",$BZ$4:$BZ$107)</f>
        <v>0</v>
      </c>
      <c r="CA112" s="113">
        <f>SUMIF($E$4:$E$107,"111",$CA$4:$CA$107)</f>
        <v>0</v>
      </c>
      <c r="CB112" s="113">
        <f t="shared" ref="CB112:CB118" si="122">SUMIF($E$4:$E$107,"111",$CB$4:$CB$107)</f>
        <v>0</v>
      </c>
      <c r="CC112" s="113"/>
      <c r="CD112" s="113">
        <f>SUMIF($E$4:$E$107,"111",$CD$4:$CD$107)</f>
        <v>0</v>
      </c>
      <c r="CE112" s="113">
        <f>SUMIF($E$4:$E$107,"111",$CE$4:$CE$107)</f>
        <v>0</v>
      </c>
      <c r="CF112" s="113">
        <f>SUMIF($E$4:$E$107,"111",$CF$4:$CF$107)</f>
        <v>0</v>
      </c>
      <c r="CG112" s="113">
        <f>SUMIF($E$4:$E$107,"111",$CG$4:$CG$107)</f>
        <v>0</v>
      </c>
      <c r="CH112" s="113">
        <f>SUMIF($E$4:$E$107,"111",$CH$4:$CH$107)</f>
        <v>29998237</v>
      </c>
      <c r="CI112" s="113">
        <f>SUMIF($E$4:$E$107,"111",$CI$4:$CI$107)</f>
        <v>0</v>
      </c>
      <c r="CJ112" s="113">
        <f>SUMIF($E$4:$E$107,"111",$CJ$4:$CJ$107)</f>
        <v>100000000</v>
      </c>
      <c r="CK112" s="113">
        <f>SUMIF($E$4:$E$107,"111",$CK$4:$CK$107)</f>
        <v>0</v>
      </c>
      <c r="CL112" s="113">
        <f>SUMIF($E$4:$E$107,"111",$CL$4:$CL$107)</f>
        <v>0</v>
      </c>
      <c r="CM112" s="113">
        <f>SUMIF($E$4:$E$107,"111",$CM$4:$CM$107)</f>
        <v>0</v>
      </c>
      <c r="CN112" s="113">
        <f>SUMIF($E$4:$E$107,"111",$CN$4:$CN$107)</f>
        <v>0</v>
      </c>
      <c r="CO112" s="119">
        <f>SUMIF($E$4:$E$107,"111",$CO$4:$CO$107)</f>
        <v>3428000</v>
      </c>
      <c r="CP112" s="23">
        <f t="shared" ref="CP112:CP121" si="123">1-BT112</f>
        <v>0.90370029614466918</v>
      </c>
      <c r="CQ112" s="25">
        <f t="shared" ref="CQ112:CQ118" si="124">SUM(CR112:DK112)</f>
        <v>2110686716</v>
      </c>
      <c r="CR112" s="116">
        <f>SUMIF($E$4:$E$107,"111",$CR$4:$CR$107)</f>
        <v>0</v>
      </c>
      <c r="CS112" s="116">
        <f>SUMIF($E$4:$E$107,"111",$CS$4:$CS$107)</f>
        <v>0</v>
      </c>
      <c r="CT112" s="116">
        <f>SUMIF($E$4:$E$107,"111",$CT$4:$CT$107)</f>
        <v>8508190</v>
      </c>
      <c r="CU112" s="116">
        <f>SUMIF($E$4:$E$107,"111",$CU$4:$CU$107)</f>
        <v>665649946</v>
      </c>
      <c r="CV112" s="116">
        <f>SUMIF($E$4:$E$107,"111",$CV$4:$CV$107)</f>
        <v>0</v>
      </c>
      <c r="CW112" s="116">
        <f>SUMIF($E$4:$E$107,"111",$CW$4:$CW$107)</f>
        <v>0</v>
      </c>
      <c r="CX112" s="116">
        <f>SUMIF($E$4:$E$107,"111",$CX$4:$CX$107)</f>
        <v>12004716</v>
      </c>
      <c r="CY112" s="116">
        <f>SUMIF($E$4:$E$107,"111",$CY$4:$CY$107)</f>
        <v>6840985</v>
      </c>
      <c r="CZ112" s="116">
        <f>SUMIF($E$4:$E$107,"111",$CZ$4:$CZ$107)</f>
        <v>30665828</v>
      </c>
      <c r="DA112" s="120">
        <f>SUMIF($E$4:$E$107,"111",$DA$4:$DA$107)</f>
        <v>0</v>
      </c>
      <c r="DB112" s="120">
        <f>SUMIF($E$4:$E$107,"111",$DB$4:$DB$107)</f>
        <v>0</v>
      </c>
      <c r="DC112" s="120">
        <f>SUMIF($E$4:$E$107,"111",$DC$4:$DC$107)</f>
        <v>0</v>
      </c>
      <c r="DD112" s="120">
        <f>SUMIF($E$4:$E$107,"111",$DD$4:$DD$107)</f>
        <v>70001763</v>
      </c>
      <c r="DE112" s="120">
        <f>SUMIF($E$4:$E$107,"111",$DE$4:$DE$107)</f>
        <v>0</v>
      </c>
      <c r="DF112" s="120">
        <f>SUMIF($E$4:$E$107,"111",$DF$4:$DF$107)</f>
        <v>100000000</v>
      </c>
      <c r="DG112" s="120">
        <f>SUMIF($E$4:$E$107,"111",$DG$4:$DG$107)</f>
        <v>0</v>
      </c>
      <c r="DH112" s="120">
        <f>SUMIF($E$4:$E$107,"111",$DH$4:$DH$107)</f>
        <v>0</v>
      </c>
      <c r="DI112" s="120">
        <f>SUMIF($E$4:$E$107,"111",$DI$4:$DI$107)</f>
        <v>0</v>
      </c>
      <c r="DJ112" s="120">
        <f>SUMIF($E$4:$E$107,"111",$DJ$4:$DJ$107)</f>
        <v>0</v>
      </c>
      <c r="DK112" s="120">
        <f>SUMIF($E$4:$E$107,"111",$DK$4:$DK$107)</f>
        <v>1217015288</v>
      </c>
      <c r="DM112" s="26">
        <f t="shared" ref="DM112:DM121" si="125">+G112</f>
        <v>2335604763</v>
      </c>
      <c r="DN112" s="26">
        <f t="shared" ref="DN112:DN121" si="126">+AC112+AY112</f>
        <v>2335604763</v>
      </c>
      <c r="DO112" s="26">
        <f t="shared" ref="DO112:DO121" si="127">+BU112+CQ112</f>
        <v>2335604763</v>
      </c>
    </row>
    <row r="113" spans="3:119" ht="18" customHeight="1" x14ac:dyDescent="0.25">
      <c r="C113" s="121"/>
      <c r="D113" s="111" t="s">
        <v>341</v>
      </c>
      <c r="E113" s="104">
        <v>211</v>
      </c>
      <c r="F113" s="112"/>
      <c r="G113" s="113">
        <f>SUMIF($E$4:$E$107,"211",$G$4:$G$107)</f>
        <v>3153670729</v>
      </c>
      <c r="H113" s="114">
        <f>SUMIF($E$4:$E$108,"211",$H$4:$H$108)</f>
        <v>0</v>
      </c>
      <c r="I113" s="114">
        <f>SUMIF($E$4:$E$108,"211",$I$4:$I$108)</f>
        <v>112000000</v>
      </c>
      <c r="J113" s="113">
        <f>SUMIF($E$4:$E$107,"211",$J$4:$J$107)</f>
        <v>1050000000</v>
      </c>
      <c r="K113" s="113">
        <f>SUMIF($E$4:$E$107,"211",$K$4:$K$107)</f>
        <v>815752314</v>
      </c>
      <c r="L113" s="112">
        <f>SUMIF($E$4:$E$107,"211",$L$4:$L$107)</f>
        <v>80883013</v>
      </c>
      <c r="M113" s="112">
        <f>SUMIF($E$4:$E$107,"211",$M$4:$M$107)</f>
        <v>210796645</v>
      </c>
      <c r="N113" s="112">
        <f>SUMIF($E$4:$E$107,"211",$N$4:$N$107)</f>
        <v>0</v>
      </c>
      <c r="O113" s="112">
        <f>SUMIF($E$4:$E$107,"211",$O$4:$O$107)</f>
        <v>0</v>
      </c>
      <c r="P113" s="112">
        <f>SUMIF($E$4:$E$107,"211",$P$4:$P$107)</f>
        <v>0</v>
      </c>
      <c r="Q113" s="112">
        <f>SUMIF($E$4:$E$107,"211",$Q$4:$Q$107)</f>
        <v>1940856</v>
      </c>
      <c r="R113" s="112">
        <f>SUMIF($E$4:$E$107,"211",$R$4:$R$107)</f>
        <v>135153822</v>
      </c>
      <c r="S113" s="112">
        <f>SUMIF($E$4:$E$107,"211",$S$4:$S$107)</f>
        <v>0</v>
      </c>
      <c r="T113" s="112">
        <f>SUMIF($E$4:$E$107,"211",$T$4:$T$107)</f>
        <v>200000000</v>
      </c>
      <c r="U113" s="112">
        <f>SUMIF($E$4:$E$107,"211",$U$4:$U$107)</f>
        <v>0</v>
      </c>
      <c r="V113" s="112">
        <f>SUMIF($E$4:$E$107,"211",$V$4:$V$107)</f>
        <v>310081606</v>
      </c>
      <c r="W113" s="112">
        <f>SUMIF($E$4:$E$107,"211",$W$4:$W$107)</f>
        <v>0</v>
      </c>
      <c r="X113" s="112"/>
      <c r="Y113" s="112">
        <f>SUMIF($E$4:$E$107,"211",$Y$4:$Y$107)</f>
        <v>0</v>
      </c>
      <c r="Z113" s="112">
        <f>SUMIF($E$4:$E$107,"211",$Z$4:$Z$107)</f>
        <v>0</v>
      </c>
      <c r="AA113" s="112">
        <f>SUMIF($E$4:$E$107,"211",$AA$4:$AA$107)</f>
        <v>237062473</v>
      </c>
      <c r="AB113" s="115">
        <f t="shared" si="116"/>
        <v>0.44891839118820065</v>
      </c>
      <c r="AC113" s="25">
        <f t="shared" si="117"/>
        <v>1415740790</v>
      </c>
      <c r="AD113" s="113">
        <f>SUMIF($E$4:$E$107,"211",$AD$4:$AD$107)</f>
        <v>0</v>
      </c>
      <c r="AE113" s="113">
        <f>SUMIF($E$4:$E$107,"211",$AE$4:$AE$107)</f>
        <v>112000000</v>
      </c>
      <c r="AF113" s="113">
        <f>SUMIF($E$4:$E$107,"211",$AF$4:$AF$107)</f>
        <v>582552279</v>
      </c>
      <c r="AG113" s="113">
        <f>SUMIF($E$4:$E$107,"211",$AG$4:$AG$107)</f>
        <v>567700470</v>
      </c>
      <c r="AH113" s="113">
        <f>SUMIF($E$4:$E$107,"211",$AH$4:$AH$107)</f>
        <v>0</v>
      </c>
      <c r="AI113" s="113">
        <f>SUMIF($E$4:$E$107,"211",$AI$4:$AI$107)</f>
        <v>11416500</v>
      </c>
      <c r="AJ113" s="113">
        <f>SUMIF($E$4:$E$107,"211",$AJ$4:$AJ$107)</f>
        <v>0</v>
      </c>
      <c r="AK113" s="113">
        <f>SUMIF($E$4:$E$107,"211",$AK$4:$AK$107)</f>
        <v>0</v>
      </c>
      <c r="AL113" s="113">
        <f>SUMIF($E$4:$E$107,"211",$AL$4:$AL$107)</f>
        <v>0</v>
      </c>
      <c r="AM113" s="113">
        <f>SUMIF($E$4:$E$107,"211",$AM$4:$AM$107)</f>
        <v>0</v>
      </c>
      <c r="AN113" s="113">
        <f>SUMIF($E$4:$E$107,"211",$AN$4:$AN$107)</f>
        <v>0</v>
      </c>
      <c r="AO113" s="113">
        <f>SUMIF($E$4:$E$107,"211",$AO$4:$AO$107)</f>
        <v>0</v>
      </c>
      <c r="AP113" s="113">
        <f>SUMIF($E$4:$E$107,"211",$AP$4:$AP$107)</f>
        <v>49455530</v>
      </c>
      <c r="AQ113" s="113">
        <f>SUMIF($E$4:$E$107,"211",$AQ$4:$AQ$107)</f>
        <v>0</v>
      </c>
      <c r="AR113" s="113">
        <f>SUMIF($E$4:$E$107,"211",$AR$4:$AR$107)</f>
        <v>51334875</v>
      </c>
      <c r="AS113" s="113">
        <f>SUMIF($E$4:$E$107,"211",$AS$4:$AS$107)</f>
        <v>0</v>
      </c>
      <c r="AT113" s="113">
        <f>SUMIF($E$4:$E$107,"211",$AT$4:$AT$107)</f>
        <v>0</v>
      </c>
      <c r="AU113" s="113">
        <f>SUMIF($E$4:$E$107,"211",$AU$4:$AU$107)</f>
        <v>0</v>
      </c>
      <c r="AV113" s="113">
        <f>SUMIF($E$4:$E$107,"211",$AV$4:$AV$107)</f>
        <v>0</v>
      </c>
      <c r="AW113" s="113">
        <f>SUMIF($E$4:$E$107,"211",$AW$4:$AW$107)</f>
        <v>41281136</v>
      </c>
      <c r="AX113" s="98">
        <f t="shared" si="118"/>
        <v>0.55108160881179935</v>
      </c>
      <c r="AY113" s="25">
        <f t="shared" si="119"/>
        <v>1737929939</v>
      </c>
      <c r="AZ113" s="116">
        <f>SUMIF($E$4:$E$107,"211",$AZ$4:$AZ$107)</f>
        <v>0</v>
      </c>
      <c r="BA113" s="116">
        <f>SUMIF($E$4:$E$107,"211",$BA$4:$BA$107)</f>
        <v>0</v>
      </c>
      <c r="BB113" s="116">
        <f>SUMIF($E$4:$E$107,"211",$BB$4:$BB$107)</f>
        <v>467447721</v>
      </c>
      <c r="BC113" s="116">
        <f>SUMIF($E$4:$E$107,"211",$BC$4:$BC$107)</f>
        <v>248051844</v>
      </c>
      <c r="BD113" s="116">
        <f>SUMIF($E$4:$E$107,"211",$BD$4:$BD$107)</f>
        <v>80883013</v>
      </c>
      <c r="BE113" s="116">
        <f>SUMIF($E$4:$E$107,"211",$BE$4:$BE$107)</f>
        <v>199380145</v>
      </c>
      <c r="BF113" s="116">
        <f>SUMIF($E$4:$E$107,"211",$BF$4:$BF$107)</f>
        <v>0</v>
      </c>
      <c r="BG113" s="116">
        <f>SUMIF($E$4:$E$107,"211",$BG$4:$BG$107)</f>
        <v>0</v>
      </c>
      <c r="BH113" s="116">
        <f>SUMIF($E$4:$E$107,"211",$BH$4:$BH$107)</f>
        <v>0</v>
      </c>
      <c r="BI113" s="116">
        <f>SUMIF($E$4:$E$107,"211",$BI$4:$BI$107)</f>
        <v>1940856</v>
      </c>
      <c r="BJ113" s="116">
        <f>SUMIF($E$4:$E$107,"211",$BJ$4:$BJ$107)</f>
        <v>135153822</v>
      </c>
      <c r="BK113" s="116">
        <f>SUMIF($E$4:$E$107,"211",$BK$4:$BK$107)</f>
        <v>0</v>
      </c>
      <c r="BL113" s="116">
        <f>SUMIF($E$4:$E$107,"211",$BL$4:$BL$107)</f>
        <v>150544470</v>
      </c>
      <c r="BM113" s="116">
        <f>SUMIF($E$4:$E$107,"211",$BM$4:$BM$107)</f>
        <v>0</v>
      </c>
      <c r="BN113" s="116">
        <f>SUMIF($E$4:$E$107,"211",$BN$4:$BN$107)</f>
        <v>258746731</v>
      </c>
      <c r="BO113" s="116">
        <f>SUMIF($E$4:$E$107,"211",$BO$4:$BO$107)</f>
        <v>0</v>
      </c>
      <c r="BP113" s="116"/>
      <c r="BQ113" s="116">
        <f>SUMIF($E$4:$E$107,"211",$BQ$4:$BQ$107)</f>
        <v>0</v>
      </c>
      <c r="BR113" s="116">
        <f>SUMIF($E$4:$E$107,"211",$BR$4:$BR$107)</f>
        <v>0</v>
      </c>
      <c r="BS113" s="117">
        <f>SUMIF($E$4:$E$107,"211",$BS$4:$BS$107)</f>
        <v>195781337</v>
      </c>
      <c r="BT113" s="118">
        <f t="shared" si="120"/>
        <v>0.39307899223616127</v>
      </c>
      <c r="BU113" s="33">
        <f t="shared" si="121"/>
        <v>1239641712</v>
      </c>
      <c r="BV113" s="113">
        <f>SUMIF($E$4:$E$107,"211",$BV$4:$BV$107)</f>
        <v>0</v>
      </c>
      <c r="BW113" s="113">
        <f>SUMIF($E$4:$E$107,"211",$BW$4:$BW$107)</f>
        <v>110832974</v>
      </c>
      <c r="BX113" s="113">
        <f>SUMIF($E$4:$E$107,"211",$BX$4:$BX$107)</f>
        <v>450525587</v>
      </c>
      <c r="BY113" s="113">
        <f>SUMIF($E$4:$E$107,"211",$BY$4:$BY$107)</f>
        <v>567500048</v>
      </c>
      <c r="BZ113" s="113">
        <f>SUMIF($E$4:$E$107,"211",$BZ$4:$BZ$107)</f>
        <v>0</v>
      </c>
      <c r="CA113" s="113">
        <f>SUMIF($E$4:$E$107,"211",$CA$4:$CA$107)</f>
        <v>0</v>
      </c>
      <c r="CB113" s="113">
        <f t="shared" si="122"/>
        <v>0</v>
      </c>
      <c r="CC113" s="113"/>
      <c r="CD113" s="113">
        <f>SUMIF($E$4:$E$107,"211",$CD$4:$CD$107)</f>
        <v>0</v>
      </c>
      <c r="CE113" s="113">
        <f>SUMIF($E$4:$E$107,"211",$CE$4:$CE$107)</f>
        <v>0</v>
      </c>
      <c r="CF113" s="113">
        <f>SUMIF($E$4:$E$107,"211",$CF$4:$CF$107)</f>
        <v>0</v>
      </c>
      <c r="CG113" s="113">
        <f>SUMIF($E$4:$E$107,"211",$CG$4:$CG$107)</f>
        <v>0</v>
      </c>
      <c r="CH113" s="113">
        <f>SUMIF($E$4:$E$107,"211",$CH$4:$CH$107)</f>
        <v>49455530</v>
      </c>
      <c r="CI113" s="113">
        <f>SUMIF($E$4:$E$107,"211",$CI$4:$CI$107)</f>
        <v>0</v>
      </c>
      <c r="CJ113" s="113">
        <f>SUMIF($E$4:$E$107,"211",$CJ$4:$CJ$107)</f>
        <v>37162473</v>
      </c>
      <c r="CK113" s="113">
        <f>SUMIF($E$4:$E$107,"211",$CK$4:$CK$107)</f>
        <v>0</v>
      </c>
      <c r="CL113" s="113">
        <f>SUMIF($E$4:$E$107,"211",$CL$4:$CL$107)</f>
        <v>0</v>
      </c>
      <c r="CM113" s="113">
        <f>SUMIF($E$4:$E$107,"211",$CM$4:$CM$107)</f>
        <v>0</v>
      </c>
      <c r="CN113" s="113">
        <f>SUMIF($E$4:$E$107,"211",$CN$4:$CN$107)</f>
        <v>0</v>
      </c>
      <c r="CO113" s="119">
        <f>SUMIF($E$4:$E$107,"211",$CO$4:$CO$107)</f>
        <v>24165100</v>
      </c>
      <c r="CP113" s="23">
        <f t="shared" si="123"/>
        <v>0.60692100776383873</v>
      </c>
      <c r="CQ113" s="25">
        <f t="shared" ca="1" si="124"/>
        <v>1914029017</v>
      </c>
      <c r="CR113" s="116">
        <f ca="1">SUMIF($E$4:$E$108,"211",$CR$4:$CR$107)</f>
        <v>0</v>
      </c>
      <c r="CS113" s="116">
        <f>SUMIF($E$4:$E$107,"211",$CS$4:$CS$107)</f>
        <v>1167026</v>
      </c>
      <c r="CT113" s="116">
        <f>SUMIF($E$4:$E$107,"211",$CT$4:$CT$107)</f>
        <v>599474413</v>
      </c>
      <c r="CU113" s="116">
        <f>SUMIF($E$4:$E$107,"211",$CU$4:$CU$107)</f>
        <v>248252266</v>
      </c>
      <c r="CV113" s="116">
        <f>SUMIF($E$4:$E$107,"211",$CV$4:$CV$107)</f>
        <v>80883013</v>
      </c>
      <c r="CW113" s="116">
        <f>SUMIF($E$4:$E$107,"211",$CW$4:$CW$107)</f>
        <v>210796645</v>
      </c>
      <c r="CX113" s="116">
        <f>SUMIF($E$4:$E$107,"211",$CX$4:$CX$107)</f>
        <v>0</v>
      </c>
      <c r="CY113" s="116">
        <f>SUMIF($E$4:$E$107,"211",$CY$4:$CY$107)</f>
        <v>0</v>
      </c>
      <c r="CZ113" s="120">
        <f>SUMIF($E$4:$E$107,"211",$CZ$4:$CZ$107)</f>
        <v>0</v>
      </c>
      <c r="DA113" s="120">
        <f>SUMIF($E$4:$E$107,"211",$DA$4:$DA$107)</f>
        <v>1940856</v>
      </c>
      <c r="DB113" s="120">
        <f>SUMIF($E$4:$E$107,"211",$DB$4:$DB$107)</f>
        <v>135153822</v>
      </c>
      <c r="DC113" s="120">
        <f>SUMIF($E$4:$E$107,"211",$DC$4:$DC$107)</f>
        <v>0</v>
      </c>
      <c r="DD113" s="120">
        <f>SUMIF($E$4:$E$107,"211",$DD$4:$DD$107)</f>
        <v>150544470</v>
      </c>
      <c r="DE113" s="120">
        <f>SUMIF($E$4:$E$107,"211",$DE$4:$DE$107)</f>
        <v>0</v>
      </c>
      <c r="DF113" s="120">
        <f>SUMIF($E$4:$E$107,"211",$DF$4:$DF$107)</f>
        <v>272919133</v>
      </c>
      <c r="DG113" s="120">
        <f>SUMIF($E$4:$E$107,"211",$DG$4:$DG$107)</f>
        <v>0</v>
      </c>
      <c r="DH113" s="120">
        <f>SUMIF($E$4:$E$107,"211",$DH$4:$DH$107)</f>
        <v>0</v>
      </c>
      <c r="DI113" s="120">
        <f>SUMIF($E$4:$E$107,"211",$DI$4:$DI$107)</f>
        <v>0</v>
      </c>
      <c r="DJ113" s="120">
        <f>SUMIF($E$4:$E$107,"211",$DJ$4:$DJ$107)</f>
        <v>0</v>
      </c>
      <c r="DK113" s="120">
        <f>SUMIF($E$4:$E$107,"211",$DK$4:$DK$107)</f>
        <v>212897373</v>
      </c>
      <c r="DM113" s="26">
        <f t="shared" si="125"/>
        <v>3153670729</v>
      </c>
      <c r="DN113" s="26">
        <f t="shared" si="126"/>
        <v>3153670729</v>
      </c>
      <c r="DO113" s="26">
        <f t="shared" ca="1" si="127"/>
        <v>3153670729</v>
      </c>
    </row>
    <row r="114" spans="3:119" ht="16.5" customHeight="1" x14ac:dyDescent="0.25">
      <c r="C114" s="121"/>
      <c r="D114" s="111" t="s">
        <v>342</v>
      </c>
      <c r="E114" s="104">
        <v>310</v>
      </c>
      <c r="F114" s="112"/>
      <c r="G114" s="113">
        <f>SUMIF($E$4:$E$107,"310",$G$4:$G$108)</f>
        <v>814030623</v>
      </c>
      <c r="H114" s="114">
        <f>SUMIF($E$4:$E$107,"310",$H$4:$H$107)</f>
        <v>0</v>
      </c>
      <c r="I114" s="114">
        <f>SUMIF($E$4:$E$107,"310",$I$4:$I$107)</f>
        <v>330000000</v>
      </c>
      <c r="J114" s="113">
        <f>SUMIF($E$4:$E$107,"310",$J$4:$J$107)</f>
        <v>0</v>
      </c>
      <c r="K114" s="113">
        <f>SUMIF($E$4:$E$107,"310",$K$4:$K$107)</f>
        <v>209530623</v>
      </c>
      <c r="L114" s="112">
        <f>SUMIF($E$4:$E$107,"310",$L$4:$L$107)</f>
        <v>0</v>
      </c>
      <c r="M114" s="112">
        <f>SUMIF($E$4:$E$107,"310",$M$4:$M$107)</f>
        <v>0</v>
      </c>
      <c r="N114" s="112">
        <f>SUMIF($E$4:$E$107,"310",$N$4:$N$107)</f>
        <v>0</v>
      </c>
      <c r="O114" s="112">
        <f>SUMIF($E$4:$E$107,"310",$O$4:$O$107)</f>
        <v>0</v>
      </c>
      <c r="P114" s="112">
        <f>SUMIF($E$4:$E$107,"310",$P$4:$P$107)</f>
        <v>0</v>
      </c>
      <c r="Q114" s="112">
        <f>SUMIF($E$4:$E$107,"310",$Q$4:$Q$107)</f>
        <v>0</v>
      </c>
      <c r="R114" s="112">
        <f>SUMIF($E$4:$E$107,"310",$R$4:$R$107)</f>
        <v>0</v>
      </c>
      <c r="S114" s="112">
        <f>SUMIF($E$4:$E$107,"310",$S$4:$S$107)</f>
        <v>0</v>
      </c>
      <c r="T114" s="112">
        <f>SUMIF($E$4:$E$107,"310",$T$4:$T$107)</f>
        <v>0</v>
      </c>
      <c r="U114" s="112">
        <f>SUMIF($E$4:$E$107,"310",$U$4:$U$107)</f>
        <v>0</v>
      </c>
      <c r="V114" s="112">
        <f>SUMIF($E$4:$E$107,"310",$V$4:$V$107)</f>
        <v>200000000</v>
      </c>
      <c r="W114" s="112">
        <f>SUMIF($E$4:$E$100,"310",$W$4:$W$100)</f>
        <v>0</v>
      </c>
      <c r="X114" s="112"/>
      <c r="Y114" s="112">
        <f>SUMIF($E$4:$E$107,"310",$Y$4:$Y$107)</f>
        <v>0</v>
      </c>
      <c r="Z114" s="112">
        <f>SUMIF($E$4:$E$107,"310",$Z$4:$Z$107)</f>
        <v>0</v>
      </c>
      <c r="AA114" s="112">
        <f>SUMIF($E$4:$E$107,"310",$AA$4:$AA$107)</f>
        <v>74500000</v>
      </c>
      <c r="AB114" s="115">
        <f t="shared" si="116"/>
        <v>0.5519489455373966</v>
      </c>
      <c r="AC114" s="33">
        <f t="shared" si="117"/>
        <v>449303344</v>
      </c>
      <c r="AD114" s="113">
        <f>SUMIF($E$4:$E$107,"310",$AD$4:$AD$107)</f>
        <v>0</v>
      </c>
      <c r="AE114" s="113">
        <f>SUMIF($E$4:$E$107,"310",$AE$4:$AE$107)</f>
        <v>214124131</v>
      </c>
      <c r="AF114" s="113">
        <f>SUMIF($E$4:$E$107,"310",$AF$4:$AF$107)</f>
        <v>0</v>
      </c>
      <c r="AG114" s="113">
        <f>SUMIF($E$4:$E$107,"310",$AG$4:$AG$107)</f>
        <v>90179213</v>
      </c>
      <c r="AH114" s="113">
        <f>SUMIF($E$4:$E$107,"310",$AH$4:$AH$107)</f>
        <v>0</v>
      </c>
      <c r="AI114" s="113">
        <f>SUMIF($E$4:$E$107,"310",$AI$4:$AI$107)</f>
        <v>0</v>
      </c>
      <c r="AJ114" s="113">
        <f>SUMIF($E$4:$E$107,"310",$AJ$4:$AJ$107)</f>
        <v>0</v>
      </c>
      <c r="AK114" s="113">
        <f>SUMIF($E$4:$E$107,"310",$AK$4:$AK$107)</f>
        <v>0</v>
      </c>
      <c r="AL114" s="113">
        <f>SUMIF($E$4:$E$107,"310",$AL$4:$AL$107)</f>
        <v>0</v>
      </c>
      <c r="AM114" s="113">
        <f>SUMIF($E$4:$E$107,"310",$AM$4:$AM$107)</f>
        <v>0</v>
      </c>
      <c r="AN114" s="113">
        <f>SUMIF($E$4:$E$107,"310",$AN$4:$AN$107)</f>
        <v>0</v>
      </c>
      <c r="AO114" s="113">
        <f>SUMIF($E$4:$E$107,"310",$AO$4:$AO$107)</f>
        <v>0</v>
      </c>
      <c r="AP114" s="113">
        <f>SUMIF($E$4:$E$107,"310",$AP$4:$AP$107)</f>
        <v>0</v>
      </c>
      <c r="AQ114" s="113">
        <f>SUMIF($E$4:$E$107,"310",$AQ$4:$AQ$107)</f>
        <v>0</v>
      </c>
      <c r="AR114" s="113">
        <f>SUMIF($E$4:$E$107,"310",$AR$4:$AR$107)</f>
        <v>110000000</v>
      </c>
      <c r="AS114" s="113">
        <f>SUMIF($E$4:$E$107,"310",$AS$4:$AS$107)</f>
        <v>0</v>
      </c>
      <c r="AT114" s="113">
        <f>SUMIF($E$4:$E$107,"310",$AT$4:$AT$107)</f>
        <v>0</v>
      </c>
      <c r="AU114" s="113">
        <f>SUMIF($E$4:$E$107,"310",$AU$4:$AU$107)</f>
        <v>0</v>
      </c>
      <c r="AV114" s="113">
        <f>SUMIF($E$4:$E$107,"310",$AV$4:$AV$107)</f>
        <v>0</v>
      </c>
      <c r="AW114" s="113">
        <f>SUMIF($E$4:$E$107,"310",$AW$4:$AW$107)</f>
        <v>35000000</v>
      </c>
      <c r="AX114" s="98">
        <f t="shared" si="118"/>
        <v>0.4480510544626034</v>
      </c>
      <c r="AY114" s="25">
        <f t="shared" si="119"/>
        <v>364727279</v>
      </c>
      <c r="AZ114" s="116">
        <f>SUMIF($E$4:$E$107,"310",$AZ$4:$AZ$107)</f>
        <v>0</v>
      </c>
      <c r="BA114" s="116">
        <f>SUMIF($E$4:$E$107,"310",$BA$4:$BA$107)</f>
        <v>115875869</v>
      </c>
      <c r="BB114" s="116">
        <f>SUMIF($E$4:$E$107,"310",$BB$4:$BB$107)</f>
        <v>0</v>
      </c>
      <c r="BC114" s="116">
        <f>SUMIF($E$4:$E$107,"310",$BC$4:$BC$107)</f>
        <v>119351410</v>
      </c>
      <c r="BD114" s="116">
        <f>SUMIF($E$4:$E$107,"310",$BD$4:$BD$107)</f>
        <v>0</v>
      </c>
      <c r="BE114" s="116">
        <f>SUMIF($E$4:$E$107,"310",$BE$4:$BE$107)</f>
        <v>0</v>
      </c>
      <c r="BF114" s="116">
        <f>SUMIF($E$4:$E$107,"310",$BF$4:$BF$107)</f>
        <v>0</v>
      </c>
      <c r="BG114" s="116">
        <f>SUMIF($E$4:$E$107,"310",$BG$4:$BG$107)</f>
        <v>0</v>
      </c>
      <c r="BH114" s="116">
        <f>SUMIF($E$4:$E$107,"310",$BH$4:$BH$107)</f>
        <v>0</v>
      </c>
      <c r="BI114" s="116">
        <f>SUMIF($E$4:$E$107,"310",$BI$4:$BI$107)</f>
        <v>0</v>
      </c>
      <c r="BJ114" s="116">
        <f>SUMIF($E$4:$E$107,"310",$BJ$4:$BJ$107)</f>
        <v>0</v>
      </c>
      <c r="BK114" s="116">
        <f>SUMIF($E$4:$E$107,"310",$BK$4:$BK$107)</f>
        <v>0</v>
      </c>
      <c r="BL114" s="116">
        <f>SUMIF($E$4:$E$107,"310",$BL$4:$BL$107)</f>
        <v>0</v>
      </c>
      <c r="BM114" s="116">
        <f>SUMIF($E$4:$E$107,"310",$BM$4:$BM$107)</f>
        <v>0</v>
      </c>
      <c r="BN114" s="116">
        <f>SUMIF($E$4:$E$107,"310",$BN$4:$BN$107)</f>
        <v>90000000</v>
      </c>
      <c r="BO114" s="116">
        <f>SUMIF($E$4:$E$107,"310",$BO$4:$BO$107)</f>
        <v>0</v>
      </c>
      <c r="BP114" s="116">
        <f>SUMIF($E$4:$E$107,"310",$BO$4:$BO$107)</f>
        <v>0</v>
      </c>
      <c r="BQ114" s="116">
        <f>SUMIF($E$4:$E$107,"310",$BQ$4:$BQ$107)</f>
        <v>0</v>
      </c>
      <c r="BR114" s="116">
        <f>SUMIF($E$4:$E$107,"310",$BR$4:$BR$107)</f>
        <v>0</v>
      </c>
      <c r="BS114" s="117">
        <f>SUMIF($E$4:$E$107,"310",$BS$4:$BS$107)</f>
        <v>39500000</v>
      </c>
      <c r="BT114" s="118">
        <f t="shared" si="120"/>
        <v>0.27380199798699711</v>
      </c>
      <c r="BU114" s="33">
        <f t="shared" si="121"/>
        <v>222883211</v>
      </c>
      <c r="BV114" s="113">
        <f>SUMIF($E$4:$E$107,"310",$BV$4:$BV$107)</f>
        <v>0</v>
      </c>
      <c r="BW114" s="113">
        <f>SUMIF($E$4:$E$107,"310",$BW$4:$BW$107)</f>
        <v>61614981</v>
      </c>
      <c r="BX114" s="113">
        <f>SUMIF($E$4:$E$107,"310",$BX$4:$BX$107)</f>
        <v>0</v>
      </c>
      <c r="BY114" s="113">
        <f>SUMIF($E$4:$E$107,"310",$BY$4:$BY$107)</f>
        <v>66938721</v>
      </c>
      <c r="BZ114" s="113">
        <f>SUMIF($E$4:$E$107,"310",$BZ$4:$BZ$107)</f>
        <v>0</v>
      </c>
      <c r="CA114" s="113">
        <f>SUMIF($E$4:$E$107,"310",$CA$4:$CA$107)</f>
        <v>0</v>
      </c>
      <c r="CB114" s="113">
        <f t="shared" si="122"/>
        <v>0</v>
      </c>
      <c r="CC114" s="113"/>
      <c r="CD114" s="113">
        <f>SUMIF($E$4:$E$107,"310",$CD$4:$CD$107)</f>
        <v>0</v>
      </c>
      <c r="CE114" s="113">
        <f>SUMIF($E$4:$E$107,"310",$CE$4:$CE$107)</f>
        <v>0</v>
      </c>
      <c r="CF114" s="113">
        <f>SUMIF($E$4:$E$107,"310",$CF$4:$CF$107)</f>
        <v>0</v>
      </c>
      <c r="CG114" s="113">
        <f>SUMIF($E$4:$E$107,"310",$CG$4:$CG$107)</f>
        <v>0</v>
      </c>
      <c r="CH114" s="113">
        <f>SUMIF($E$4:$E$107,"310",$CH$4:$CH$107)</f>
        <v>0</v>
      </c>
      <c r="CI114" s="113">
        <f>SUMIF($E$4:$E$107,"310",$CI$4:$CI$107)</f>
        <v>0</v>
      </c>
      <c r="CJ114" s="113">
        <f>SUMIF($E$4:$E$107,"310",$CJ$4:$CJ$107)</f>
        <v>91558556</v>
      </c>
      <c r="CK114" s="113">
        <f>SUMIF($E$4:$E$107,"310",$CK$4:$CK$107)</f>
        <v>0</v>
      </c>
      <c r="CL114" s="113">
        <f>SUMIF($E$4:$E$107,"310",$CL$4:$CL$107)</f>
        <v>0</v>
      </c>
      <c r="CM114" s="113">
        <f>SUMIF($E$4:$E$107,"310",$CM$4:$CM$107)</f>
        <v>0</v>
      </c>
      <c r="CN114" s="113">
        <f>SUMIF($E$4:$E$107,"310",$CN$4:$CN$107)</f>
        <v>0</v>
      </c>
      <c r="CO114" s="119">
        <f>SUMIF($E$4:$E$107,"310",$CO$4:$CO$107)</f>
        <v>2770953</v>
      </c>
      <c r="CP114" s="23">
        <f t="shared" si="123"/>
        <v>0.72619800201300289</v>
      </c>
      <c r="CQ114" s="25">
        <f t="shared" si="124"/>
        <v>591147412</v>
      </c>
      <c r="CR114" s="116">
        <f>SUMIF($E$4:$E$107,"310",$CR$4:$CR$107)</f>
        <v>0</v>
      </c>
      <c r="CS114" s="116">
        <f>SUMIF($E$4:$E$107,"310",$CS$4:$CS$107)</f>
        <v>268385019</v>
      </c>
      <c r="CT114" s="116">
        <f>SUMIF($E$4:$E$107,"310",$CT$4:$CT$107)</f>
        <v>0</v>
      </c>
      <c r="CU114" s="116">
        <f>SUMIF($E$4:$E$107,"310",$CU$4:$CU$107)</f>
        <v>142591902</v>
      </c>
      <c r="CV114" s="116">
        <f>SUMIF($E$4:$E$107,"310",$CV$4:$CV$107)</f>
        <v>0</v>
      </c>
      <c r="CW114" s="116">
        <f>SUMIF($E$4:$E$107,"310",$CW$4:$CW$107)</f>
        <v>0</v>
      </c>
      <c r="CX114" s="116">
        <f>SUMIF($E$4:$E$107,"310",$CX$4:$CX$107)</f>
        <v>0</v>
      </c>
      <c r="CY114" s="116">
        <f>SUMIF($E$4:$E$107,"310",$CY$4:$CY$107)</f>
        <v>0</v>
      </c>
      <c r="CZ114" s="120">
        <f>SUMIF($E$4:$E$107,"310",$CZ$4:$CZ$107)</f>
        <v>0</v>
      </c>
      <c r="DA114" s="120">
        <f>SUMIF($E$4:$E$107,"310",$DA$4:$DA$107)</f>
        <v>0</v>
      </c>
      <c r="DB114" s="120">
        <f>SUMIF($E$4:$E$107,"310",$DB$4:$DB$107)</f>
        <v>0</v>
      </c>
      <c r="DC114" s="120">
        <f>SUMIF($E$4:$E$107,"310",$DC$4:$DC$107)</f>
        <v>0</v>
      </c>
      <c r="DD114" s="120">
        <f>SUMIF($E$4:$E$107,"310",$DD$4:$DD$107)</f>
        <v>0</v>
      </c>
      <c r="DE114" s="120">
        <f>SUMIF($E$4:$E$107,"310",$DE$4:$DE$107)</f>
        <v>0</v>
      </c>
      <c r="DF114" s="120">
        <f>SUMIF($E$4:$E$107,"310",$DF$4:$DF$107)</f>
        <v>108441444</v>
      </c>
      <c r="DG114" s="120">
        <f>SUMIF($E$4:$E$107,"310",$DG$4:$DG$107)</f>
        <v>0</v>
      </c>
      <c r="DH114" s="120">
        <f>SUMIF($E$4:$E$107,"310",$DH$4:$DH$107)</f>
        <v>0</v>
      </c>
      <c r="DI114" s="120">
        <f>SUMIF($E$4:$E$107,"310",$DI$4:$DI$107)</f>
        <v>0</v>
      </c>
      <c r="DJ114" s="120">
        <f>SUMIF($E$4:$E$107,"310",$DJ$4:$DJ$107)</f>
        <v>0</v>
      </c>
      <c r="DK114" s="120">
        <f>SUMIF($E$4:$E$107,"310",$DK$4:$DK$107)</f>
        <v>71729047</v>
      </c>
      <c r="DM114" s="26">
        <f t="shared" si="125"/>
        <v>814030623</v>
      </c>
      <c r="DN114" s="26">
        <f t="shared" si="126"/>
        <v>814030623</v>
      </c>
      <c r="DO114" s="26">
        <f t="shared" si="127"/>
        <v>814030623</v>
      </c>
    </row>
    <row r="115" spans="3:119" x14ac:dyDescent="0.25">
      <c r="C115" s="122"/>
      <c r="D115" s="111" t="s">
        <v>343</v>
      </c>
      <c r="E115" s="104">
        <v>410</v>
      </c>
      <c r="F115" s="112"/>
      <c r="G115" s="113">
        <f>SUMIF($E$4:$E$107,"410",$G$4:$G$107)</f>
        <v>7026077871</v>
      </c>
      <c r="H115" s="114">
        <f>SUMIF($E$4:$E$107,"410",$H$4:$H$107)</f>
        <v>0</v>
      </c>
      <c r="I115" s="114">
        <f>SUMIF($E$4:$E$108,"410",$I$4:$I$108)</f>
        <v>500000000</v>
      </c>
      <c r="J115" s="113">
        <f>SUMIF($E$4:$E$107,"410",$J$4:$J$107)</f>
        <v>2550000000</v>
      </c>
      <c r="K115" s="113">
        <f>SUMIF($E$4:$E$107,"410",$K$4:$K$107)</f>
        <v>234297558</v>
      </c>
      <c r="L115" s="112">
        <f>SUMIF($E$4:$E$107,"410",$L$4:$L$107)</f>
        <v>0</v>
      </c>
      <c r="M115" s="112">
        <f>SUMIF($E$4:$E$107,"410",$M$4:$M$107)</f>
        <v>0</v>
      </c>
      <c r="N115" s="112">
        <f>SUMIF($E$4:$E$107,"410",$N$4:$N$107)</f>
        <v>0</v>
      </c>
      <c r="O115" s="112">
        <f>SUMIF($E$4:$E$107,"410",$O$4:$O$107)</f>
        <v>0</v>
      </c>
      <c r="P115" s="112">
        <f>SUMIF($E$4:$E$107,"410",$P$4:$P$107)</f>
        <v>0</v>
      </c>
      <c r="Q115" s="112">
        <f>SUMIF($E$4:$E$107,"410",$Q$4:$Q$107)</f>
        <v>0</v>
      </c>
      <c r="R115" s="112">
        <f>SUMIF($E$4:$E$107,"410",$R$4:$R$107)</f>
        <v>0</v>
      </c>
      <c r="S115" s="112">
        <f>SUMIF($E$4:$E$107,"410",$S$4:$S$107)</f>
        <v>3157557814</v>
      </c>
      <c r="T115" s="112">
        <f>SUMIF($E$4:$E$107,"410",$T$4:$T$107)</f>
        <v>0</v>
      </c>
      <c r="U115" s="112">
        <f>SUMIF($E$4:$E$107,"410",$U$4:$U$107)</f>
        <v>0</v>
      </c>
      <c r="V115" s="112">
        <f>SUMIF($E$4:$E$100,"410",$V$4:$V$100)</f>
        <v>335275758</v>
      </c>
      <c r="W115" s="112">
        <f>SUMIF($E$4:$E$100,"410",$W$4:$W$100)</f>
        <v>0</v>
      </c>
      <c r="X115" s="112">
        <f>SUMIF($E$4:$E$107,"410",$X$4:$X$107)</f>
        <v>119946741</v>
      </c>
      <c r="Y115" s="112">
        <f>SUMIF($E$4:$E$107,"410",$Y$4:$Y$107)</f>
        <v>0</v>
      </c>
      <c r="Z115" s="112">
        <f>SUMIF($E$4:$E$107,"410",$Z$4:$Z$107)</f>
        <v>0</v>
      </c>
      <c r="AA115" s="112">
        <f>SUMIF($E$4:$E$107,"410",$AA$4:$AA$107)</f>
        <v>129000000</v>
      </c>
      <c r="AB115" s="115">
        <f t="shared" si="116"/>
        <v>0.53671272283569027</v>
      </c>
      <c r="AC115" s="25">
        <f t="shared" si="117"/>
        <v>3770985385</v>
      </c>
      <c r="AD115" s="113">
        <f>SUMIF($E$4:$E$107,"410",$AD$4:$AD$107)</f>
        <v>0</v>
      </c>
      <c r="AE115" s="113">
        <f>SUMIF($E$4:$E$107,"410",$AE$4:$AE$107)</f>
        <v>417742125</v>
      </c>
      <c r="AF115" s="113">
        <f>SUMIF($E$4:$E$107,"410",$AF$4:$AF$107)</f>
        <v>1264845382</v>
      </c>
      <c r="AG115" s="113">
        <f>SUMIF($E$4:$E$107,"410",$AG$4:$AG$107)</f>
        <v>129994466</v>
      </c>
      <c r="AH115" s="113">
        <f>SUMIF($E$4:$E$107,"410",$AH$4:$AH$107)</f>
        <v>0</v>
      </c>
      <c r="AI115" s="113">
        <f>SUMIF($E$4:$E$107,"410",$AI$4:$AI$107)</f>
        <v>0</v>
      </c>
      <c r="AJ115" s="113">
        <f>SUMIF($E$4:$E$107,"410",$AJ$4:$AJ$107)</f>
        <v>0</v>
      </c>
      <c r="AK115" s="113">
        <f>SUMIF($E$4:$E$107,"410",$AK$4:$AK$107)</f>
        <v>0</v>
      </c>
      <c r="AL115" s="113">
        <f>SUMIF($E$4:$E$107,"410",$AL$4:$AL$107)</f>
        <v>0</v>
      </c>
      <c r="AM115" s="113">
        <f>SUMIF($E$4:$E$107,"410",$AM$4:$AM$107)</f>
        <v>0</v>
      </c>
      <c r="AN115" s="113">
        <f>SUMIF($E$4:$E$107,"410",$AN$4:$AN$107)</f>
        <v>0</v>
      </c>
      <c r="AO115" s="113">
        <f>SUMIF($E$4:$E$107,"410",$AO$4:$AO$107)</f>
        <v>1850768917</v>
      </c>
      <c r="AP115" s="113">
        <f>SUMIF($E$4:$E$107,"410",$AP$4:$AP$107)</f>
        <v>0</v>
      </c>
      <c r="AQ115" s="113">
        <f>SUMIF($E$4:$E$107,"410",$AQ$4:$AQ$107)</f>
        <v>0</v>
      </c>
      <c r="AR115" s="113">
        <f>SUMIF($E$4:$E$107,"410",$AR$4:$AR$107)</f>
        <v>72705897</v>
      </c>
      <c r="AS115" s="113">
        <f>SUMIF($E$4:$E$107,"410",$AS$4:$AS$107)</f>
        <v>0</v>
      </c>
      <c r="AT115" s="113">
        <f>SUMIF($E$4:$E$107,"410",$AT$4:$AT$107)</f>
        <v>0</v>
      </c>
      <c r="AU115" s="113">
        <f>SUMIF($E$4:$E$107,"410",$AU$4:$AU$107)</f>
        <v>0</v>
      </c>
      <c r="AV115" s="113">
        <f>SUMIF($E$4:$E$107,"410",$AV$4:$AV$107)</f>
        <v>0</v>
      </c>
      <c r="AW115" s="113">
        <f>SUMIF($E$4:$E$107,"410",$AW$4:$AW$107)</f>
        <v>34928598</v>
      </c>
      <c r="AX115" s="98">
        <f t="shared" si="118"/>
        <v>0.46328727716430973</v>
      </c>
      <c r="AY115" s="25">
        <f t="shared" si="119"/>
        <v>3255092486</v>
      </c>
      <c r="AZ115" s="116">
        <f>SUMIF($E$4:$E$107,"410",$AZ$4:$AZ$107)</f>
        <v>0</v>
      </c>
      <c r="BA115" s="116">
        <f>SUMIF($E$4:$E$107,"410",$BA$4:$BA$107)</f>
        <v>82257875</v>
      </c>
      <c r="BB115" s="116">
        <f>SUMIF($E$4:$E$107,"410",$BB$4:$BB$107)</f>
        <v>1285154618</v>
      </c>
      <c r="BC115" s="116">
        <f>SUMIF($E$4:$E$107,"410",$BC$4:$BC$107)</f>
        <v>104303092</v>
      </c>
      <c r="BD115" s="116">
        <f>SUMIF($E$4:$E$107,"410",$BD$4:$BD$107)</f>
        <v>0</v>
      </c>
      <c r="BE115" s="116">
        <f>SUMIF($E$4:$E$107,"410",$BE$4:$BE$107)</f>
        <v>0</v>
      </c>
      <c r="BF115" s="116">
        <f>SUMIF($E$4:$E$107,"410",$BF$4:$BF$107)</f>
        <v>0</v>
      </c>
      <c r="BG115" s="116">
        <f>SUMIF($E$4:$E$107,"410",$BG$4:$BG$107)</f>
        <v>0</v>
      </c>
      <c r="BH115" s="116">
        <f>SUMIF($E$4:$E$107,"410",$BH$4:$BH$107)</f>
        <v>0</v>
      </c>
      <c r="BI115" s="116">
        <f>SUMIF($E$4:$E$107,"410",$BI$4:$BI$107)</f>
        <v>0</v>
      </c>
      <c r="BJ115" s="116">
        <f>SUMIF($E$4:$E$107,"410",$BJ$4:$BJ$107)</f>
        <v>0</v>
      </c>
      <c r="BK115" s="116">
        <f>SUMIF($E$4:$E$107,"410",$BK$4:$BK$107)</f>
        <v>1306788897</v>
      </c>
      <c r="BL115" s="116">
        <f>SUMIF($E$4:$E$107,"410",$BL$4:$BL$107)</f>
        <v>0</v>
      </c>
      <c r="BM115" s="116">
        <f>SUMIF($E$4:$E$107,"410",$BM$4:$BM$107)</f>
        <v>0</v>
      </c>
      <c r="BN115" s="116">
        <f>SUMIF($E$4:$E$107,"410",$BN$4:$BN$107)</f>
        <v>262569861</v>
      </c>
      <c r="BO115" s="116">
        <f>SUMIF($E$4:$E$107,"510",$BO$4:$BO$107)</f>
        <v>0</v>
      </c>
      <c r="BP115" s="116">
        <f>SUMIF($E$4:$E$107,"410",$BP$4:$BP$107)</f>
        <v>119946741</v>
      </c>
      <c r="BQ115" s="116">
        <f>SUMIF($E$4:$E$107,"410",$BQ$4:$BQ$107)</f>
        <v>0</v>
      </c>
      <c r="BR115" s="116">
        <f>SUMIF($E$4:$E$107,"410",$BR$4:$BR$107)</f>
        <v>0</v>
      </c>
      <c r="BS115" s="117">
        <f>SUMIF($E$4:$E$107,"410",$BS$4:$BS$107)</f>
        <v>94071402</v>
      </c>
      <c r="BT115" s="118">
        <f t="shared" si="120"/>
        <v>0.36119668349744655</v>
      </c>
      <c r="BU115" s="25">
        <f t="shared" si="121"/>
        <v>2537796025</v>
      </c>
      <c r="BV115" s="113">
        <f>SUMIF($E$4:$E$107,"410",$BV$4:$BV$107)</f>
        <v>0</v>
      </c>
      <c r="BW115" s="113">
        <f>SUMIF($E$4:$E$107,"410",$BW$4:$BW$107)</f>
        <v>344957583</v>
      </c>
      <c r="BX115" s="113">
        <f>SUMIF($E$4:$E$107,"410",$BX$4:$BX$107)</f>
        <v>1016946695</v>
      </c>
      <c r="BY115" s="113">
        <f>SUMIF($E$4:$E$107,"410",$BY$4:$BY$107)</f>
        <v>121222377</v>
      </c>
      <c r="BZ115" s="113">
        <f>SUMIF($E$4:$E$107,"410",$BZ$4:$BZ$107)</f>
        <v>0</v>
      </c>
      <c r="CA115" s="113">
        <f>SUMIF($E$4:$E$107,"410",$CA$4:$CA$107)</f>
        <v>0</v>
      </c>
      <c r="CB115" s="113">
        <f t="shared" si="122"/>
        <v>0</v>
      </c>
      <c r="CC115" s="113"/>
      <c r="CD115" s="113">
        <f>SUMIF($E$4:$E$107,"410",$CD$4:$CD$107)</f>
        <v>0</v>
      </c>
      <c r="CE115" s="113">
        <f>SUMIF($E$4:$E$107,"410",$CE$4:$CE$107)</f>
        <v>0</v>
      </c>
      <c r="CF115" s="113">
        <f>SUMIF($E$4:$E$107,"410",$CF$4:$CF$107)</f>
        <v>0</v>
      </c>
      <c r="CG115" s="113">
        <f>SUMIF($E$4:$E$107,"410",$CG$4:$CG$107)</f>
        <v>960641945</v>
      </c>
      <c r="CH115" s="113">
        <f>SUMIF($E$4:$E$107,"410",$CH$4:$CH$107)</f>
        <v>0</v>
      </c>
      <c r="CI115" s="113">
        <f>SUMIF($E$4:$E$107,"410",$CI$4:$CI$107)</f>
        <v>0</v>
      </c>
      <c r="CJ115" s="113">
        <f>SUMIF($E$4:$E$107,"410",$CJ$4:$CJ$107)</f>
        <v>63405494</v>
      </c>
      <c r="CK115" s="113">
        <f>SUMIF($E$4:$E$107,"410",$CK$4:$CK$107)</f>
        <v>0</v>
      </c>
      <c r="CL115" s="113">
        <f>SUMIF($E$4:$E$107,"410",$CL$4:$CL$107)</f>
        <v>0</v>
      </c>
      <c r="CM115" s="113">
        <f>SUMIF($E$4:$E$107,"410",$CM$4:$CM$107)</f>
        <v>0</v>
      </c>
      <c r="CN115" s="113">
        <f>SUMIF($E$4:$E$107,"410",$CN$4:$CN$107)</f>
        <v>0</v>
      </c>
      <c r="CO115" s="119">
        <f>SUMIF($E$4:$E$107,"410",$CO$4:$CO$107)</f>
        <v>30621931</v>
      </c>
      <c r="CP115" s="23">
        <f t="shared" si="123"/>
        <v>0.63880331650255351</v>
      </c>
      <c r="CQ115" s="25">
        <f t="shared" si="124"/>
        <v>4488281846</v>
      </c>
      <c r="CR115" s="116">
        <f>SUMIF($E$4:$E$107,"410",$CR$4:$CR$107)</f>
        <v>0</v>
      </c>
      <c r="CS115" s="116">
        <f>SUMIF($E$4:$E$107,"410",$CS$4:$CS$107)</f>
        <v>155042417</v>
      </c>
      <c r="CT115" s="116">
        <f>SUMIF($E$4:$E$107,"410",$CT$4:$CT$107)</f>
        <v>1533053305</v>
      </c>
      <c r="CU115" s="116">
        <f>SUMIF($E$4:$E$107,"410",$CU$4:$CU$107)</f>
        <v>113075181</v>
      </c>
      <c r="CV115" s="116">
        <f>SUMIF($E$4:$E$107,"410",$CV$4:$CV$107)</f>
        <v>0</v>
      </c>
      <c r="CW115" s="116">
        <f>SUMIF($E$4:$E$107,"410",$CW$4:$CW$107)</f>
        <v>0</v>
      </c>
      <c r="CX115" s="116">
        <f>SUMIF($E$4:$E$107,"410",$CX$4:$CX$107)</f>
        <v>0</v>
      </c>
      <c r="CY115" s="116">
        <f>SUMIF($E$4:$E$107,"410",$CY$4:$CY$107)</f>
        <v>0</v>
      </c>
      <c r="CZ115" s="120">
        <f>SUMIF($E$4:$E$107,"410",$CZ$4:$CZ$107)</f>
        <v>0</v>
      </c>
      <c r="DA115" s="120">
        <f>SUMIF($E$4:$E$107,"410",$DA$4:$DA$107)</f>
        <v>0</v>
      </c>
      <c r="DB115" s="120">
        <f>SUMIF($E$4:$E$107,"410",$DB$4:$DB$107)</f>
        <v>0</v>
      </c>
      <c r="DC115" s="120">
        <f>SUMIF($E$4:$E$107,"410",$DC$4:$DC$107)</f>
        <v>2196915869</v>
      </c>
      <c r="DD115" s="120">
        <f>SUMIF($E$4:$E$107,"410",$DD$4:$DD$107)</f>
        <v>0</v>
      </c>
      <c r="DE115" s="120">
        <f>SUMIF($E$4:$E$107,"410",$DE$4:$DE$107)</f>
        <v>0</v>
      </c>
      <c r="DF115" s="120">
        <f>SUMIF($E$4:$E$107,"410",$DF$4:$DF$107)</f>
        <v>271870264</v>
      </c>
      <c r="DG115" s="120">
        <f>SUMIF($E$4:$E$107,"410",$DG$4:$DG$107)</f>
        <v>0</v>
      </c>
      <c r="DH115" s="120">
        <f>SUMIF($E$4:$E$107,"410",$DH$4:$DH$107)</f>
        <v>119946741</v>
      </c>
      <c r="DI115" s="120">
        <f>SUMIF($E$4:$E$107,"410",$DI$4:$DI$107)</f>
        <v>0</v>
      </c>
      <c r="DJ115" s="120">
        <f>SUMIF($E$4:$E$107,"410",$DJ$4:$DJ$107)</f>
        <v>0</v>
      </c>
      <c r="DK115" s="120">
        <f>SUMIF($E$4:$E$107,"410",$DK$4:$DK$107)</f>
        <v>98378069</v>
      </c>
      <c r="DM115" s="26">
        <f t="shared" si="125"/>
        <v>7026077871</v>
      </c>
      <c r="DN115" s="26">
        <f t="shared" si="126"/>
        <v>7026077871</v>
      </c>
      <c r="DO115" s="26">
        <f t="shared" si="127"/>
        <v>7026077871</v>
      </c>
    </row>
    <row r="116" spans="3:119" ht="14.25" customHeight="1" x14ac:dyDescent="0.25">
      <c r="C116" s="122"/>
      <c r="D116" s="123" t="s">
        <v>344</v>
      </c>
      <c r="E116" s="104">
        <v>510</v>
      </c>
      <c r="F116" s="112"/>
      <c r="G116" s="113">
        <f>SUMIF($E$4:$E$107,"510",$G$4:$G$107)</f>
        <v>1503182191</v>
      </c>
      <c r="H116" s="114">
        <f>SUMIF($E$4:$E$107,"510",$H$4:$H$107)</f>
        <v>0</v>
      </c>
      <c r="I116" s="114">
        <f>SUMIF($E$4:$E$108,"510",$I$4:$I$108)</f>
        <v>720954283</v>
      </c>
      <c r="J116" s="113">
        <f>SUMIF($E$4:$E$107,"510",$J$4:$J$107)</f>
        <v>250000000</v>
      </c>
      <c r="K116" s="113">
        <f>SUMIF($E$4:$E$107,"510",$K$4:$K$107)</f>
        <v>48738920</v>
      </c>
      <c r="L116" s="112">
        <f>SUMIF($E$4:$E$107,"510",$L$4:$L$107)</f>
        <v>0</v>
      </c>
      <c r="M116" s="112">
        <f>SUMIF($E$4:$E$107,"510",$M$4:$M$107)</f>
        <v>0</v>
      </c>
      <c r="N116" s="112">
        <f>SUMIF($E$4:$E$107,"510",$N$4:$N$107)</f>
        <v>0</v>
      </c>
      <c r="O116" s="112">
        <f>SUMIF($E$4:$E$107,"510",$O$4:$O$107)</f>
        <v>0</v>
      </c>
      <c r="P116" s="112">
        <f>SUMIF($E$4:$E$107,"510",$P$4:$P$107)</f>
        <v>0</v>
      </c>
      <c r="Q116" s="112">
        <f>SUMIF($E$4:$E$107,"510",$Q$4:$Q$107)</f>
        <v>0</v>
      </c>
      <c r="R116" s="112">
        <f>SUMIF($E$4:$E$107,"510",$R$4:$R$107)</f>
        <v>0</v>
      </c>
      <c r="S116" s="112">
        <f>SUMIF($E$4:$E$107,"510",$S$4:$S$107)</f>
        <v>0</v>
      </c>
      <c r="T116" s="112">
        <f>SUMIF($E$4:$E$107,"510",$T$4:$T$107)</f>
        <v>0</v>
      </c>
      <c r="U116" s="112">
        <f>SUMIF($E$4:$E$107,"510",$U$4:$U$107)</f>
        <v>278034610</v>
      </c>
      <c r="V116" s="112">
        <f>SUMIF($E$4:$E$107,"510",$V$4:$V$107)</f>
        <v>50000000</v>
      </c>
      <c r="W116" s="112">
        <f>SUMIF($E$4:$E$100,"510",$W$4:$W$100)</f>
        <v>0</v>
      </c>
      <c r="X116" s="112"/>
      <c r="Y116" s="112">
        <f>SUMIF($E$4:$E$107,"510",$Y$4:$Y$107)</f>
        <v>0</v>
      </c>
      <c r="Z116" s="112">
        <f>SUMIF($E$4:$E$107,"510",$Z$4:$Z$107)</f>
        <v>0</v>
      </c>
      <c r="AA116" s="112">
        <f>SUMIF($E$4:$E$107,"510",$AA$4:$AA$107)</f>
        <v>155454378</v>
      </c>
      <c r="AB116" s="115">
        <f t="shared" si="116"/>
        <v>0.77342780134094868</v>
      </c>
      <c r="AC116" s="25">
        <f t="shared" si="117"/>
        <v>1162602897</v>
      </c>
      <c r="AD116" s="113">
        <f>SUMIF($E$4:$E$107,"510",$AD$4:$AD$107)</f>
        <v>0</v>
      </c>
      <c r="AE116" s="113">
        <f>SUMIF($E$4:$E$107,"510",$AE$4:$AE$107)</f>
        <v>540799254</v>
      </c>
      <c r="AF116" s="113">
        <f>SUMIF($E$4:$E$107,"510",$AF$4:$AF$107)</f>
        <v>191170261</v>
      </c>
      <c r="AG116" s="113">
        <f>SUMIF($E$4:$E$107,"510",$AG$4:$AG$107)</f>
        <v>48738920</v>
      </c>
      <c r="AH116" s="113">
        <f>SUMIF($E$4:$E$107,"510",$AH$4:$AH$107)</f>
        <v>0</v>
      </c>
      <c r="AI116" s="113">
        <f>SUMIF($E$4:$E$107,"510",$AI$4:$AI$107)</f>
        <v>0</v>
      </c>
      <c r="AJ116" s="113">
        <f>SUMIF($E$4:$E$107,"510",$AJ$4:$AJ$107)</f>
        <v>0</v>
      </c>
      <c r="AK116" s="113">
        <f>SUMIF($E$4:$E$107,"510",$AK$4:$AK$107)</f>
        <v>0</v>
      </c>
      <c r="AL116" s="113">
        <f>SUMIF($E$4:$E$107,"510",$AL$4:$AL$107)</f>
        <v>0</v>
      </c>
      <c r="AM116" s="113">
        <f>SUMIF($E$4:$E$107,"510",$AM$4:$AM$107)</f>
        <v>0</v>
      </c>
      <c r="AN116" s="113">
        <f>SUMIF($E$4:$E$107,"510",$AN$4:$AN$107)</f>
        <v>0</v>
      </c>
      <c r="AO116" s="113">
        <f>SUMIF($E$4:$E$107,"510",$AO$4:$AO$107)</f>
        <v>0</v>
      </c>
      <c r="AP116" s="113">
        <f>SUMIF($E$4:$E$107,"510",$AP$4:$AP$107)</f>
        <v>0</v>
      </c>
      <c r="AQ116" s="113">
        <f>SUMIF($E$4:$E$107,"510",$AQ$4:$AQ$107)</f>
        <v>269034610</v>
      </c>
      <c r="AR116" s="113">
        <f>SUMIF($E$4:$E$107,"510",$AR$4:$AR$107)</f>
        <v>50000000</v>
      </c>
      <c r="AS116" s="113">
        <f>SUMIF($E$4:$E$107,"510",$AS$4:$AS$107)</f>
        <v>0</v>
      </c>
      <c r="AT116" s="113">
        <f>SUMIF($E$4:$E$107,"510",$AT$4:$AT$107)</f>
        <v>0</v>
      </c>
      <c r="AU116" s="113">
        <f>SUMIF($E$4:$E$107,"510",$AU$4:$AU$107)</f>
        <v>0</v>
      </c>
      <c r="AV116" s="113">
        <f>SUMIF($E$4:$E$107," 510",$AV$4:$AV$107)</f>
        <v>0</v>
      </c>
      <c r="AW116" s="113">
        <f>SUMIF($E$4:$E$107,"510",$AW$4:$AW$107)</f>
        <v>62859852</v>
      </c>
      <c r="AX116" s="98">
        <f t="shared" si="118"/>
        <v>0.22657219865905132</v>
      </c>
      <c r="AY116" s="25">
        <f t="shared" si="119"/>
        <v>340579294</v>
      </c>
      <c r="AZ116" s="116">
        <f>SUMIF($E$4:$E$107,"510",$AZ$4:$AZ$107)</f>
        <v>0</v>
      </c>
      <c r="BA116" s="116">
        <f>SUMIF($E$4:$E$107,"510",$BA$4:$BA$107)</f>
        <v>180155029</v>
      </c>
      <c r="BB116" s="116">
        <f>SUMIF($E$4:$E$107,"510",$BB$4:$BB$107)</f>
        <v>58829739</v>
      </c>
      <c r="BC116" s="116">
        <f>SUMIF($E$4:$E$107,"510",$BC$4:$BC$107)</f>
        <v>0</v>
      </c>
      <c r="BD116" s="116">
        <f>SUMIF($E$4:$E$107,"510",$BD$4:$BD$107)</f>
        <v>0</v>
      </c>
      <c r="BE116" s="116">
        <f>SUMIF($E$4:$E$107,"510",$BE$4:$BE$107)</f>
        <v>0</v>
      </c>
      <c r="BF116" s="116">
        <f>SUMIF($E$4:$E$107,"510",$BF$4:$BF$107)</f>
        <v>0</v>
      </c>
      <c r="BG116" s="116">
        <f>SUMIF($E$4:$E$107,"510",$BG$4:$BG$107)</f>
        <v>0</v>
      </c>
      <c r="BH116" s="116">
        <f>SUMIF($E$4:$E$107,"510",$BH$4:$BH$107)</f>
        <v>0</v>
      </c>
      <c r="BI116" s="116">
        <f>SUMIF($E$4:$E$107,"510",$BI$4:$BI$107)</f>
        <v>0</v>
      </c>
      <c r="BJ116" s="116">
        <f>SUMIF($E$4:$E$107,"510",$BJ$4:$BJ$107)</f>
        <v>0</v>
      </c>
      <c r="BK116" s="116">
        <f>SUMIF($E$4:$E$107,"510",$BK$4:$BK$107)</f>
        <v>0</v>
      </c>
      <c r="BL116" s="116">
        <f>SUMIF($E$4:$E$107,"510",$BL$4:$BL$107)</f>
        <v>0</v>
      </c>
      <c r="BM116" s="116">
        <f>SUMIF($E$4:$E$107,"510",$BM$4:$BM$107)</f>
        <v>9000000</v>
      </c>
      <c r="BN116" s="116">
        <f>SUMIF($E$4:$E$107,"510",$BN$4:$BN$107)</f>
        <v>0</v>
      </c>
      <c r="BO116" s="116">
        <f>SUMIF($E$4:$E$107,"520",$BO$4:$BO$107)</f>
        <v>0</v>
      </c>
      <c r="BP116" s="116"/>
      <c r="BQ116" s="116">
        <f>SUMIF($E$4:$E$107,"510",$BQ$4:$BQ$107)</f>
        <v>0</v>
      </c>
      <c r="BR116" s="116">
        <f>SUMIF($E$4:$E$107,"510",$BR$4:$BR$107)</f>
        <v>0</v>
      </c>
      <c r="BS116" s="117">
        <f>SUMIF($E$4:$E$107,"510",$BS$4:$BS$107)</f>
        <v>92594526</v>
      </c>
      <c r="BT116" s="118">
        <f t="shared" si="120"/>
        <v>0.40697005636624123</v>
      </c>
      <c r="BU116" s="25">
        <f t="shared" si="121"/>
        <v>611750141</v>
      </c>
      <c r="BV116" s="113">
        <f>SUMIF($E$4:$E$107,"510",$BV$4:$BV$107)</f>
        <v>0</v>
      </c>
      <c r="BW116" s="113">
        <f>SUMIF($E$4:$E$107,"510",$BW$4:$BW$107)</f>
        <v>370479373</v>
      </c>
      <c r="BX116" s="113">
        <f>SUMIF($E$4:$E$107,"510",$BX$4:$BX$107)</f>
        <v>58500347</v>
      </c>
      <c r="BY116" s="113">
        <f>SUMIF($E$4:$E$107,"510",$BY$4:$BY$107)</f>
        <v>2428647</v>
      </c>
      <c r="BZ116" s="113">
        <f>SUMIF($E$4:$E$107,"510",$BZ$4:$BZ$107)</f>
        <v>0</v>
      </c>
      <c r="CA116" s="113">
        <f>SUMIF($E$4:$E$107,"510",$CA$4:$CA$107)</f>
        <v>0</v>
      </c>
      <c r="CB116" s="113">
        <f t="shared" si="122"/>
        <v>0</v>
      </c>
      <c r="CC116" s="113"/>
      <c r="CD116" s="113">
        <f>SUMIF($E$4:$E$107,"510",$CD$4:$CD$107)</f>
        <v>0</v>
      </c>
      <c r="CE116" s="113">
        <f>SUMIF($E$4:$E$107,"510",$CE$4:$CE$107)</f>
        <v>0</v>
      </c>
      <c r="CF116" s="113">
        <f>SUMIF($E$4:$E$107,"510",$CF$4:$CF$107)</f>
        <v>0</v>
      </c>
      <c r="CG116" s="113">
        <f>SUMIF($E$4:$E$107,"510",$CG$4:$CG$107)</f>
        <v>0</v>
      </c>
      <c r="CH116" s="113">
        <f>SUMIF($E$4:$E$107,"510",$CH$4:$CH$107)</f>
        <v>0</v>
      </c>
      <c r="CI116" s="113">
        <f>SUMIF($E$4:$E$107,"510",$CI$4:$CI$107)</f>
        <v>90187284</v>
      </c>
      <c r="CJ116" s="113">
        <f>SUMIF($E$4:$E$107,"510",$CJ$4:$CJ$107)</f>
        <v>50000000</v>
      </c>
      <c r="CK116" s="113">
        <f>SUMIF($E$4:$E$107,"510",$CK$4:$CK$107)</f>
        <v>0</v>
      </c>
      <c r="CL116" s="113">
        <f>SUMIF($E$4:$E$107,"111",$CL$4:$CL$107)</f>
        <v>0</v>
      </c>
      <c r="CM116" s="113">
        <f>SUMIF($E$4:$E$107,"510",$CM$4:$CM$107)</f>
        <v>0</v>
      </c>
      <c r="CN116" s="113">
        <f>SUMIF($E$4:$E$107,"510",$CN$4:$CN$107)</f>
        <v>0</v>
      </c>
      <c r="CO116" s="119">
        <f>SUMIF($E$4:$E$107,"510",$CO$4:$CO$107)</f>
        <v>40154490</v>
      </c>
      <c r="CP116" s="23">
        <f t="shared" si="123"/>
        <v>0.59302994363375872</v>
      </c>
      <c r="CQ116" s="25">
        <f t="shared" si="124"/>
        <v>891432050</v>
      </c>
      <c r="CR116" s="116">
        <f>SUMIF($E$4:$E$107,"510",$CR$4:$CR$107)</f>
        <v>0</v>
      </c>
      <c r="CS116" s="116">
        <f>SUMIF($E$4:$E$107,"510",$CS$4:$CS$107)</f>
        <v>350474910</v>
      </c>
      <c r="CT116" s="116">
        <f>SUMIF($E$4:$E$107,"510",$CT$4:$CT$107)</f>
        <v>191499653</v>
      </c>
      <c r="CU116" s="116">
        <f>SUMIF($E$4:$E$107,"510",$CU$4:$CU$107)</f>
        <v>46310273</v>
      </c>
      <c r="CV116" s="116">
        <f>SUMIF($E$4:$E$107,"510",$CV$4:$CV$107)</f>
        <v>0</v>
      </c>
      <c r="CW116" s="116">
        <f>SUMIF($E$4:$E$107,"510",$CW$4:$CW$107)</f>
        <v>0</v>
      </c>
      <c r="CX116" s="116">
        <f>SUMIF($E$4:$E$107,"510",$CX$4:$CX$107)</f>
        <v>0</v>
      </c>
      <c r="CY116" s="116">
        <f>SUMIF($E$4:$E$107,"510",$CY$4:$CY$107)</f>
        <v>0</v>
      </c>
      <c r="CZ116" s="120">
        <f>SUMIF($E$4:$E$107,"510",$CZ$4:$CZ$107)</f>
        <v>0</v>
      </c>
      <c r="DA116" s="120">
        <f>SUMIF($E$4:$E$107,"510",$DA$4:$DA$107)</f>
        <v>0</v>
      </c>
      <c r="DB116" s="120">
        <f>SUMIF($E$4:$E$107,"510",$DB$4:$DB$107)</f>
        <v>0</v>
      </c>
      <c r="DC116" s="120">
        <f>SUMIF($E$4:$E$107,"510",$DC$4:$DC$107)</f>
        <v>0</v>
      </c>
      <c r="DD116" s="120">
        <f>SUMIF($E$4:$E$107,"510",$DD$4:$DD$107)</f>
        <v>0</v>
      </c>
      <c r="DE116" s="120">
        <f>SUMIF($E$4:$E$107,"510",$DE$4:$DE$107)</f>
        <v>187847326</v>
      </c>
      <c r="DF116" s="120">
        <f>SUMIF($E$4:$E$107,"510",$DF$4:$DF$107)</f>
        <v>0</v>
      </c>
      <c r="DG116" s="120">
        <f>SUMIF($E$4:$E$107,"510",$DG$4:$DG$107)</f>
        <v>0</v>
      </c>
      <c r="DH116" s="120">
        <f>SUMIF($E$4:$E$107,"510",$DH$4:$DH$107)</f>
        <v>0</v>
      </c>
      <c r="DI116" s="120">
        <f>SUMIF($E$4:$E$107,"510",$DI$4:$DI$107)</f>
        <v>0</v>
      </c>
      <c r="DJ116" s="120">
        <f>SUMIF($E$4:$E$107,"510",$DJ$4:$DJ$107)</f>
        <v>0</v>
      </c>
      <c r="DK116" s="120">
        <f>SUMIF($E$4:$E$107,"510",$DK$4:$DK$107)</f>
        <v>115299888</v>
      </c>
      <c r="DM116" s="26">
        <f t="shared" si="125"/>
        <v>1503182191</v>
      </c>
      <c r="DN116" s="26">
        <f t="shared" si="126"/>
        <v>1503182191</v>
      </c>
      <c r="DO116" s="26">
        <f t="shared" si="127"/>
        <v>1503182191</v>
      </c>
    </row>
    <row r="117" spans="3:119" x14ac:dyDescent="0.25">
      <c r="C117" s="122"/>
      <c r="D117" s="111" t="s">
        <v>345</v>
      </c>
      <c r="E117" s="104">
        <v>520</v>
      </c>
      <c r="F117" s="112"/>
      <c r="G117" s="113">
        <f>SUMIF($E$4:$E$107,"520",$G$4:$G$107)</f>
        <v>2280862014</v>
      </c>
      <c r="H117" s="114">
        <f>SUMIF($E$4:$E$107,"520",$H$4:$H$107)</f>
        <v>0</v>
      </c>
      <c r="I117" s="114">
        <f>SUMIF($E$4:$E$107,"520",$I$4:$I$107)</f>
        <v>422000000</v>
      </c>
      <c r="J117" s="113">
        <f>SUMIF($E$4:$E$107,"520",$J$4:$J$107)</f>
        <v>0</v>
      </c>
      <c r="K117" s="113">
        <f>SUMIF($E$4:$E$107,"520",$K$4:$K$107)</f>
        <v>0</v>
      </c>
      <c r="L117" s="112">
        <f>SUMIF($E$4:$E$107,"520",$L$4:$L$107)</f>
        <v>0</v>
      </c>
      <c r="M117" s="112">
        <f>SUMIF($E$4:$E$107,"520",$M$4:$M$107)</f>
        <v>0</v>
      </c>
      <c r="N117" s="112">
        <f>SUMIF($E$4:$E$107,"520",$N$4:$N$107)</f>
        <v>0</v>
      </c>
      <c r="O117" s="112">
        <f>SUMIF($E$4:$E$107,"520",$O$4:$O$107)</f>
        <v>0</v>
      </c>
      <c r="P117" s="112">
        <f>SUMIF($E$4:$E$107,"520",$P$4:$P$107)</f>
        <v>0</v>
      </c>
      <c r="Q117" s="112">
        <f>SUMIF($E$4:$E$107,"520",$Q$4:$Q$107)</f>
        <v>0</v>
      </c>
      <c r="R117" s="112">
        <f>SUMIF($E$4:$E$107,"520",$R$4:$R$107)</f>
        <v>0</v>
      </c>
      <c r="S117" s="112">
        <f>SUMIF($E$4:$E$107,"520",$S$4:$S$107)</f>
        <v>1018432040</v>
      </c>
      <c r="T117" s="112">
        <f>SUMIF($E$4:$E$107,"520",$T$4:$T$107)</f>
        <v>0</v>
      </c>
      <c r="U117" s="112">
        <f>SUMIF($E$4:$E$107,"520",$U$4:$U$107)</f>
        <v>0</v>
      </c>
      <c r="V117" s="112">
        <f>SUMIF($E$4:$E$107,"520",$V$4:$V$107)</f>
        <v>250084973</v>
      </c>
      <c r="W117" s="112">
        <f>SUMIF($E$4:$E$100,"520",$W$4:$W$100)</f>
        <v>0</v>
      </c>
      <c r="X117" s="112"/>
      <c r="Y117" s="112">
        <f>SUMIF($E$4:$E$107,"520",$Y$4:$Y$107)</f>
        <v>0</v>
      </c>
      <c r="Z117" s="112">
        <f>SUMIF($E$4:$E$107,"520",$Z$4:$Z$107)</f>
        <v>0</v>
      </c>
      <c r="AA117" s="112">
        <f>SUMIF($E$4:$E$107,"520",$AA$4:$AA$107)</f>
        <v>590345001</v>
      </c>
      <c r="AB117" s="115">
        <f t="shared" si="116"/>
        <v>0.70854453758288594</v>
      </c>
      <c r="AC117" s="25">
        <f t="shared" si="117"/>
        <v>1616092321</v>
      </c>
      <c r="AD117" s="113">
        <f>SUMIF($E$4:$E$107,"520",$AD$4:$AD$107)</f>
        <v>0</v>
      </c>
      <c r="AE117" s="113">
        <f>SUMIF($E$4:$E$107,"520",$AE$4:$AE$107)</f>
        <v>324669609</v>
      </c>
      <c r="AF117" s="113">
        <f>SUMIF($E$4:$E$107,"520",$AF$4:$AF$107)</f>
        <v>0</v>
      </c>
      <c r="AG117" s="113">
        <f>SUMIF($E$4:$E$107,"520",$AG$4:$AG$107)</f>
        <v>0</v>
      </c>
      <c r="AH117" s="113">
        <f>SUMIF($E$4:$E$107,"520",$AH$4:$AH$107)</f>
        <v>0</v>
      </c>
      <c r="AI117" s="113">
        <f>SUMIF($E$4:$E$107,"520",$AI$4:$AI$107)</f>
        <v>0</v>
      </c>
      <c r="AJ117" s="113">
        <f>SUMIF($E$4:$E$107,"520",$AJ$4:$AJ$107)</f>
        <v>0</v>
      </c>
      <c r="AK117" s="113">
        <f>SUMIF($E$4:$E$107,"520",$AK$4:$AK$107)</f>
        <v>0</v>
      </c>
      <c r="AL117" s="113">
        <f>SUMIF($E$4:$E$107,"520",$AL$4:$AL$107)</f>
        <v>0</v>
      </c>
      <c r="AM117" s="113">
        <f>SUMIF($E$4:$E$107,"520",$AM$4:$AM$107)</f>
        <v>0</v>
      </c>
      <c r="AN117" s="113">
        <f>SUMIF($E$4:$E$107,"520",$AN$4:$AN$107)</f>
        <v>0</v>
      </c>
      <c r="AO117" s="113">
        <f>SUMIF($E$4:$E$107,"520",$AO$4:$AO$107)</f>
        <v>780745920</v>
      </c>
      <c r="AP117" s="113">
        <f>SUMIF($E$4:$E$107,"520",$AP$4:$AP$107)</f>
        <v>0</v>
      </c>
      <c r="AQ117" s="113">
        <f>SUMIF($E$4:$E$107,"520",$AQ$4:$AQ$107)</f>
        <v>0</v>
      </c>
      <c r="AR117" s="113">
        <f>SUMIF($E$4:$E$107,"520",$AR$4:$AR$107)</f>
        <v>215799815</v>
      </c>
      <c r="AS117" s="113">
        <f>SUMIF($E$4:$E$107,"520",$AS$4:$AS$107)</f>
        <v>0</v>
      </c>
      <c r="AT117" s="113">
        <f>SUMIF($E$4:$E$107,"520",$AT$4:$AT$107)</f>
        <v>0</v>
      </c>
      <c r="AU117" s="113">
        <f>SUMIF($E$4:$E$107,"520",$AU$4:$AU$107)</f>
        <v>0</v>
      </c>
      <c r="AV117" s="113">
        <f>SUMIF($E$4:$E$107,"520",$AV$4:$AV$107)</f>
        <v>0</v>
      </c>
      <c r="AW117" s="113">
        <f>SUMIF($E$4:$E$107,"520",$AW$4:$AW$107)</f>
        <v>294876977</v>
      </c>
      <c r="AX117" s="98">
        <f t="shared" si="118"/>
        <v>0.29145546241711406</v>
      </c>
      <c r="AY117" s="25">
        <f t="shared" si="119"/>
        <v>664769693</v>
      </c>
      <c r="AZ117" s="116">
        <f>SUMIF($E$4:$E$107,"520",$AZ$4:$AZ$107)</f>
        <v>0</v>
      </c>
      <c r="BA117" s="116">
        <f>SUMIF($E$4:$E$107,"520",$BA$4:$BA$107)</f>
        <v>97330391</v>
      </c>
      <c r="BB117" s="116">
        <f>SUMIF($E$4:$E$107,"520",$BB$4:$BB$107)</f>
        <v>0</v>
      </c>
      <c r="BC117" s="116">
        <f>SUMIF($E$4:$E$107,"520",$BC$4:$BC$107)</f>
        <v>0</v>
      </c>
      <c r="BD117" s="116">
        <f>SUMIF($E$4:$E$107,"520",$BD$4:$BD$107)</f>
        <v>0</v>
      </c>
      <c r="BE117" s="116">
        <f>SUMIF($E$4:$E$107,"520",$BE$4:$BE$107)</f>
        <v>0</v>
      </c>
      <c r="BF117" s="116">
        <f>SUMIF($E$4:$E$107,"520",$BF$4:$BF$107)</f>
        <v>0</v>
      </c>
      <c r="BG117" s="116">
        <f>SUMIF($E$4:$E$107,"520",$BG$4:$BG$107)</f>
        <v>0</v>
      </c>
      <c r="BH117" s="116">
        <f>SUMIF($E$4:$E$107,"520",$BH$4:$BH$107)</f>
        <v>0</v>
      </c>
      <c r="BI117" s="116">
        <f>SUMIF($E$4:$E$107,"520",$BI$4:$BI$107)</f>
        <v>0</v>
      </c>
      <c r="BJ117" s="116">
        <f>SUMIF($E$4:$E$107,"520",$BJ$4:$BJ$107)</f>
        <v>0</v>
      </c>
      <c r="BK117" s="116">
        <f>SUMIF($E$4:$E$107,"520",$BK$4:$BK$107)</f>
        <v>237686120</v>
      </c>
      <c r="BL117" s="116">
        <f>SUMIF($E$4:$E$107,"520",$BL$4:$BL$107)</f>
        <v>0</v>
      </c>
      <c r="BM117" s="116">
        <f>SUMIF($E$4:$E$107,"520",$BM$4:$BM$107)</f>
        <v>0</v>
      </c>
      <c r="BN117" s="116">
        <f>SUMIF($E$4:$E$107,"520",$BN$4:$BN$107)</f>
        <v>34285158</v>
      </c>
      <c r="BO117" s="116">
        <f>SUMIF($E$4:$E$107,"111",$BO$4:$BO$107)</f>
        <v>0</v>
      </c>
      <c r="BP117" s="116"/>
      <c r="BQ117" s="116">
        <f>SUMIF($E$4:$E$107,"520",$BQ$4:$BQ$107)</f>
        <v>0</v>
      </c>
      <c r="BR117" s="116">
        <f>SUMIF($E$4:$E$107,"520",$BR$4:$BR$107)</f>
        <v>0</v>
      </c>
      <c r="BS117" s="117">
        <f>SUMIF($E$4:$E$107,"520",$BS$4:$BS$107)</f>
        <v>295468024</v>
      </c>
      <c r="BT117" s="118">
        <f t="shared" si="120"/>
        <v>0.27962406278208113</v>
      </c>
      <c r="BU117" s="25">
        <f t="shared" si="121"/>
        <v>637783903</v>
      </c>
      <c r="BV117" s="113">
        <f>SUMIF($E$4:$E$107,"520",$BV$4:$BV$107)</f>
        <v>0</v>
      </c>
      <c r="BW117" s="113">
        <f>SUMIF($E$4:$E$107,"520",$BW$4:$BW$107)</f>
        <v>294039203</v>
      </c>
      <c r="BX117" s="113">
        <f>SUMIF($E$4:$E$107,"520",$BX$4:$BX$107)</f>
        <v>0</v>
      </c>
      <c r="BY117" s="113">
        <f>SUMIF($E$4:$E$107,"520",$BY$4:$BY$107)</f>
        <v>0</v>
      </c>
      <c r="BZ117" s="113">
        <f>SUMIF($E$4:$E$107,"520",$BZ$4:$BZ$107)</f>
        <v>0</v>
      </c>
      <c r="CA117" s="113">
        <f>SUMIF($E$4:$E$107,"520",$CA$4:$CA$107)</f>
        <v>0</v>
      </c>
      <c r="CB117" s="113">
        <f t="shared" si="122"/>
        <v>0</v>
      </c>
      <c r="CC117" s="113"/>
      <c r="CD117" s="113">
        <f>SUMIF($E$4:$E$107,"520",$CD$4:$CD$107)</f>
        <v>0</v>
      </c>
      <c r="CE117" s="113">
        <f>SUMIF($E$4:$E$107,"520",$CE$4:$CE$107)</f>
        <v>0</v>
      </c>
      <c r="CF117" s="113">
        <f>SUMIF($E$4:$E$107,"520",$CF$4:$CF$107)</f>
        <v>0</v>
      </c>
      <c r="CG117" s="113">
        <f>SUMIF($E$4:$E$107,"520",$CG$4:$CG$107)</f>
        <v>2570920</v>
      </c>
      <c r="CH117" s="113">
        <f>SUMIF($E$4:$E$107,"520",$CH$4:$CH$107)</f>
        <v>0</v>
      </c>
      <c r="CI117" s="113">
        <f>SUMIF($E$4:$E$107,"520",$CI$4:$CI$107)</f>
        <v>0</v>
      </c>
      <c r="CJ117" s="113">
        <f>SUMIF($E$4:$E$107,"520",$CJ$4:$CJ$107)</f>
        <v>89134113</v>
      </c>
      <c r="CK117" s="113">
        <f>SUMIF($E$4:$E$107,"520",$CK$4:$CK$107)</f>
        <v>0</v>
      </c>
      <c r="CL117" s="113">
        <f>SUMIF($E$4:$E$107,"111",$CL$4:$CL$107)</f>
        <v>0</v>
      </c>
      <c r="CM117" s="113">
        <f>SUMIF($E$4:$E$107,"520",$CM$4:$CM$107)</f>
        <v>0</v>
      </c>
      <c r="CN117" s="113">
        <f>SUMIF($E$4:$E$107,"520",$CN$4:$CN$107)</f>
        <v>0</v>
      </c>
      <c r="CO117" s="119">
        <f>SUMIF($E$4:$E$107,"520",$CO$4:$CO$107)</f>
        <v>252039667</v>
      </c>
      <c r="CP117" s="23">
        <f t="shared" si="123"/>
        <v>0.72037593721791882</v>
      </c>
      <c r="CQ117" s="25">
        <f t="shared" si="124"/>
        <v>1643078111</v>
      </c>
      <c r="CR117" s="116">
        <f>SUMIF($E$4:$E$107,"520",$CR$4:$CR$107)</f>
        <v>0</v>
      </c>
      <c r="CS117" s="116">
        <f>SUMIF($E$4:$E$107,"520",$CS$4:$CS$107)</f>
        <v>127960797</v>
      </c>
      <c r="CT117" s="116">
        <f>SUMIF($E$4:$E$107,"520",$CT$4:$CT$107)</f>
        <v>0</v>
      </c>
      <c r="CU117" s="116">
        <f>SUMIF($E$4:$E$107,"520",$CU$4:$CU$107)</f>
        <v>0</v>
      </c>
      <c r="CV117" s="116">
        <f>SUMIF($E$4:$E$107,"520",$CV$4:$CV$107)</f>
        <v>0</v>
      </c>
      <c r="CW117" s="116">
        <f>SUMIF($E$4:$E$107,"520",$CW$4:$CW$107)</f>
        <v>0</v>
      </c>
      <c r="CX117" s="116">
        <f>SUMIF($E$4:$E$107,"520",$CX$4:$CX$107)</f>
        <v>0</v>
      </c>
      <c r="CY117" s="116">
        <f>SUMIF($E$4:$E$107,"520",$CY$4:$CY$107)</f>
        <v>0</v>
      </c>
      <c r="CZ117" s="120">
        <f>SUMIF($E$4:$E$107,"520",$CZ$4:$CZ$107)</f>
        <v>0</v>
      </c>
      <c r="DA117" s="120">
        <f>SUMIF($E$4:$E$107,"520",$DA$4:$DA$107)</f>
        <v>0</v>
      </c>
      <c r="DB117" s="120">
        <f>SUMIF($E$4:$E$107,"520",$DB$4:$DB$107)</f>
        <v>0</v>
      </c>
      <c r="DC117" s="120">
        <f>SUMIF($E$4:$E$107,"520",$DC$4:$DC$107)</f>
        <v>1015861120</v>
      </c>
      <c r="DD117" s="120">
        <f>SUMIF($E$4:$E$107,"520",$DD$4:$DD$107)</f>
        <v>0</v>
      </c>
      <c r="DE117" s="120">
        <f>SUMIF($E$4:$E$107,"520",$DE$4:$DE$107)</f>
        <v>0</v>
      </c>
      <c r="DF117" s="120">
        <f>SUMIF($E$4:$E$107,"520",$DF$4:$DF$107)</f>
        <v>160950860</v>
      </c>
      <c r="DG117" s="120">
        <f>SUMIF($E$4:$E$107,"520",$DG$4:$DG$107)</f>
        <v>0</v>
      </c>
      <c r="DH117" s="120">
        <f>SUMIF($E$4:$E$107,"520",$DH$4:$DH$107)</f>
        <v>0</v>
      </c>
      <c r="DI117" s="120">
        <f>SUMIF($E$4:$E$107,"520",$DI$4:$DI$107)</f>
        <v>0</v>
      </c>
      <c r="DJ117" s="120">
        <f>SUMIF($E$4:$E$107,"520",$DJ$4:$DJ$107)</f>
        <v>0</v>
      </c>
      <c r="DK117" s="120">
        <f>SUMIF($E$4:$E$107,"520",$DK$4:$DK$107)</f>
        <v>338305334</v>
      </c>
      <c r="DM117" s="26">
        <f t="shared" si="125"/>
        <v>2280862014</v>
      </c>
      <c r="DN117" s="26">
        <f t="shared" si="126"/>
        <v>2280862014</v>
      </c>
      <c r="DO117" s="26">
        <f t="shared" si="127"/>
        <v>2280862014</v>
      </c>
    </row>
    <row r="118" spans="3:119" x14ac:dyDescent="0.25">
      <c r="C118" s="122"/>
      <c r="D118" s="111" t="s">
        <v>346</v>
      </c>
      <c r="E118" s="104" t="s">
        <v>318</v>
      </c>
      <c r="F118" s="112"/>
      <c r="G118" s="113">
        <f>SUMIF($E$4:$E$107,"520-2",$G$4:$G$107)</f>
        <v>700456632</v>
      </c>
      <c r="H118" s="114"/>
      <c r="I118" s="114"/>
      <c r="J118" s="114"/>
      <c r="K118" s="113">
        <f>SUMIF($E$4:$E$107,"520-2",$K$4:$K$107)</f>
        <v>0</v>
      </c>
      <c r="L118" s="114"/>
      <c r="M118" s="114"/>
      <c r="N118" s="112">
        <f>SUMIF($E$4:$E$107,"520-2",$N$4:$N$107)</f>
        <v>0</v>
      </c>
      <c r="O118" s="114"/>
      <c r="P118" s="114"/>
      <c r="Q118" s="114"/>
      <c r="R118" s="114"/>
      <c r="S118" s="114"/>
      <c r="T118" s="114"/>
      <c r="U118" s="112">
        <f>SUMIF($E$4:$E$107,"520-2",$U$4:$U$107)</f>
        <v>0</v>
      </c>
      <c r="V118" s="114"/>
      <c r="W118" s="114"/>
      <c r="X118" s="114"/>
      <c r="Y118" s="112">
        <f>SUMIF($E$4:$E$107,"520-2",$Y$4:$Y$107)</f>
        <v>667371659</v>
      </c>
      <c r="Z118" s="112">
        <f>SUMIF($E$4:$E$107,"520-2",$Z$4:$Z$107)</f>
        <v>33084973</v>
      </c>
      <c r="AA118" s="112">
        <f>SUMIF($E$4:$E$107,"520-2",$AA$4:$AA$107)</f>
        <v>0</v>
      </c>
      <c r="AB118" s="115">
        <f t="shared" si="116"/>
        <v>1</v>
      </c>
      <c r="AC118" s="25">
        <f t="shared" si="117"/>
        <v>700456632</v>
      </c>
      <c r="AD118" s="113">
        <f>SUMIF($E$4:$E$107,"520-2",$AD$4:$AD$107)</f>
        <v>0</v>
      </c>
      <c r="AE118" s="113">
        <f>SUMIF($E$4:$E$107,"520-2",$AE$4:$AE$107)</f>
        <v>0</v>
      </c>
      <c r="AF118" s="113">
        <f>SUMIF($E$4:$E$107,"520-2",$AF$4:$AF$107)</f>
        <v>0</v>
      </c>
      <c r="AG118" s="113">
        <f>SUMIF($E$4:$E$107,"520-2",$AG$4:$AG$107)</f>
        <v>0</v>
      </c>
      <c r="AH118" s="113">
        <f>SUMIF($E$4:$E$107,"520-2",$AH$4:$AH$107)</f>
        <v>0</v>
      </c>
      <c r="AI118" s="113">
        <f>SUMIF($E$4:$E$107,"520-2",$AI$4:$AI$107)</f>
        <v>0</v>
      </c>
      <c r="AJ118" s="113">
        <f>SUMIF($E$4:$E$107,"520-2",$AJ$4:$AJ$107)</f>
        <v>0</v>
      </c>
      <c r="AK118" s="113">
        <f>SUMIF($E$4:$E$107,"520-2",$AK$4:$AK$107)</f>
        <v>0</v>
      </c>
      <c r="AL118" s="113">
        <f>SUMIF($E$4:$E$107,"520-2",$AL$4:$AL$107)</f>
        <v>0</v>
      </c>
      <c r="AM118" s="113">
        <f>SUMIF($E$4:$E$107,"520-2",$AM$4:$AM$107)</f>
        <v>0</v>
      </c>
      <c r="AN118" s="113">
        <f>SUMIF($E$4:$E$107,"520-2",$AN$4:$AN$107)</f>
        <v>0</v>
      </c>
      <c r="AO118" s="113">
        <f>SUMIF($E$4:$E$107,"520-2",$AO$4:$AO$107)</f>
        <v>0</v>
      </c>
      <c r="AP118" s="113">
        <f>SUMIF($E$4:$E$107,"520-2",$AP$4:$AP$107)</f>
        <v>0</v>
      </c>
      <c r="AQ118" s="113">
        <f>SUMIF($E$4:$E$107,"520-2",$AQ$4:$AQ$107)</f>
        <v>0</v>
      </c>
      <c r="AR118" s="113">
        <f>SUMIF($E$4:$E$107,"520-2",$AR$4:$AR$107)</f>
        <v>0</v>
      </c>
      <c r="AS118" s="113">
        <f>SUMIF($E$4:$E$107,"520-2",$AS$4:$AS$107)</f>
        <v>0</v>
      </c>
      <c r="AT118" s="113">
        <f>SUMIF($E$4:$E$107,"520-2",$AT$4:$AT$107)</f>
        <v>0</v>
      </c>
      <c r="AU118" s="113">
        <f>SUMIF($E$4:$E$107,"520-2",$AU$4:$AU$107)</f>
        <v>667371659</v>
      </c>
      <c r="AV118" s="113">
        <f>SUMIF($E$4:$E$107,"520-2",$AV$4:$AV$107)</f>
        <v>33084973</v>
      </c>
      <c r="AW118" s="113">
        <f>SUMIF($E$4:$E$107,"520-2",$AW$4:$AW$107)</f>
        <v>0</v>
      </c>
      <c r="AX118" s="98">
        <f t="shared" si="118"/>
        <v>0</v>
      </c>
      <c r="AY118" s="25">
        <f t="shared" si="119"/>
        <v>0</v>
      </c>
      <c r="AZ118" s="116"/>
      <c r="BA118" s="116"/>
      <c r="BB118" s="116"/>
      <c r="BC118" s="116">
        <f>SUMIF($E$4:$E$107,"520-2",$BC$4:$BC$107)</f>
        <v>0</v>
      </c>
      <c r="BD118" s="116"/>
      <c r="BE118" s="116"/>
      <c r="BF118" s="116"/>
      <c r="BG118" s="116"/>
      <c r="BH118" s="116"/>
      <c r="BI118" s="116"/>
      <c r="BJ118" s="116"/>
      <c r="BK118" s="116"/>
      <c r="BL118" s="116"/>
      <c r="BM118" s="116">
        <f>SUMIF($E$4:$E$107,"520-2",$BM$4:$BM$107)</f>
        <v>0</v>
      </c>
      <c r="BN118" s="116"/>
      <c r="BO118" s="116"/>
      <c r="BP118" s="116"/>
      <c r="BQ118" s="116">
        <f>SUMIF($E$4:$E$107,"520-2",$BQ$4:$BQ$107)</f>
        <v>0</v>
      </c>
      <c r="BR118" s="116">
        <f>SUMIF($E$4:$E$107,"520-2",$BR$4:$BR$107)</f>
        <v>0</v>
      </c>
      <c r="BS118" s="117"/>
      <c r="BT118" s="118">
        <f t="shared" si="120"/>
        <v>0.73378430372260361</v>
      </c>
      <c r="BU118" s="25">
        <f t="shared" si="121"/>
        <v>513984082</v>
      </c>
      <c r="BV118" s="119"/>
      <c r="BW118" s="119"/>
      <c r="BX118" s="119"/>
      <c r="BY118" s="113">
        <f>SUMIF($E$4:$E$107,"520-2",$BY$4:$BY$107)</f>
        <v>0</v>
      </c>
      <c r="BZ118" s="113"/>
      <c r="CA118" s="113"/>
      <c r="CB118" s="113">
        <f t="shared" si="122"/>
        <v>0</v>
      </c>
      <c r="CC118" s="113"/>
      <c r="CD118" s="113"/>
      <c r="CE118" s="113"/>
      <c r="CF118" s="113"/>
      <c r="CG118" s="113"/>
      <c r="CH118" s="113">
        <f>SUMIF($E$4:$E$107,"520-2",$CH$4:$CH$107)</f>
        <v>0</v>
      </c>
      <c r="CI118" s="113">
        <f>SUMIF($E$4:$E$107,"520-2",$CI$4:$CI$107)</f>
        <v>0</v>
      </c>
      <c r="CJ118" s="113"/>
      <c r="CK118" s="113"/>
      <c r="CL118" s="113">
        <f>SUMIF($E$4:$E$107,"111",$CL$4:$CL$107)</f>
        <v>0</v>
      </c>
      <c r="CM118" s="113">
        <f>SUMIF($E$4:$E$107,"520-2",$CM$4:$CM$107)</f>
        <v>481150482</v>
      </c>
      <c r="CN118" s="113">
        <f>+'[1]ENERO 2017'!$H$908</f>
        <v>32833600</v>
      </c>
      <c r="CO118" s="119">
        <f>SUMIF($E$4:$E$107,"520-2",$CO$4:$CO$107)</f>
        <v>0</v>
      </c>
      <c r="CP118" s="23">
        <f t="shared" si="123"/>
        <v>0.26621569627739639</v>
      </c>
      <c r="CQ118" s="25">
        <f t="shared" si="124"/>
        <v>186472550</v>
      </c>
      <c r="CR118" s="117"/>
      <c r="CS118" s="117"/>
      <c r="CT118" s="117"/>
      <c r="CU118" s="117"/>
      <c r="CV118" s="116"/>
      <c r="CW118" s="116"/>
      <c r="CX118" s="116"/>
      <c r="CY118" s="116"/>
      <c r="CZ118" s="120"/>
      <c r="DA118" s="120"/>
      <c r="DB118" s="120"/>
      <c r="DC118" s="120"/>
      <c r="DD118" s="120"/>
      <c r="DE118" s="120">
        <f>SUMIF($E$4:$E$107,"520-2",$DE$4:$DE$107)</f>
        <v>0</v>
      </c>
      <c r="DF118" s="120"/>
      <c r="DG118" s="120"/>
      <c r="DH118" s="120">
        <f>SUMIF($E$4:$E$107,"520-2",$DH$4:$DH$107)</f>
        <v>0</v>
      </c>
      <c r="DI118" s="120">
        <f>SUMIF($E$4:$E$107,"520-2",$DI$4:$DI$107)</f>
        <v>186221177</v>
      </c>
      <c r="DJ118" s="120">
        <f>SUMIF($E$4:$E$107,"520-2",$DJ$4:$DJ$107)</f>
        <v>251373</v>
      </c>
      <c r="DK118" s="120">
        <f>SUMIF($E$4:$E$107,"520-2",$DK$4:$DK$107)</f>
        <v>0</v>
      </c>
      <c r="DM118" s="26">
        <f t="shared" si="125"/>
        <v>700456632</v>
      </c>
      <c r="DN118" s="26">
        <f t="shared" si="126"/>
        <v>700456632</v>
      </c>
      <c r="DO118" s="26">
        <f t="shared" si="127"/>
        <v>700456632</v>
      </c>
    </row>
    <row r="119" spans="3:119" x14ac:dyDescent="0.25">
      <c r="C119" s="122"/>
      <c r="D119" s="111" t="s">
        <v>347</v>
      </c>
      <c r="E119" s="124"/>
      <c r="F119" s="125"/>
      <c r="G119" s="126">
        <f t="shared" ref="G119:AA119" si="128">SUM(G112:G118)</f>
        <v>17813884823</v>
      </c>
      <c r="H119" s="126">
        <f t="shared" si="128"/>
        <v>0</v>
      </c>
      <c r="I119" s="126">
        <f t="shared" si="128"/>
        <v>2084954283</v>
      </c>
      <c r="J119" s="126">
        <f t="shared" si="128"/>
        <v>3950000000</v>
      </c>
      <c r="K119" s="126">
        <f t="shared" si="128"/>
        <v>1973969361</v>
      </c>
      <c r="L119" s="126">
        <f t="shared" si="128"/>
        <v>80883013</v>
      </c>
      <c r="M119" s="126">
        <f t="shared" si="128"/>
        <v>210796645</v>
      </c>
      <c r="N119" s="126">
        <f t="shared" si="128"/>
        <v>12004716</v>
      </c>
      <c r="O119" s="126">
        <f t="shared" si="128"/>
        <v>6840985</v>
      </c>
      <c r="P119" s="126">
        <f t="shared" si="128"/>
        <v>30665828</v>
      </c>
      <c r="Q119" s="126">
        <f t="shared" si="128"/>
        <v>1940856</v>
      </c>
      <c r="R119" s="126">
        <f t="shared" si="128"/>
        <v>135153822</v>
      </c>
      <c r="S119" s="126">
        <f t="shared" si="128"/>
        <v>4175989854</v>
      </c>
      <c r="T119" s="126">
        <f t="shared" si="128"/>
        <v>300000000</v>
      </c>
      <c r="U119" s="126">
        <f t="shared" si="128"/>
        <v>278034610</v>
      </c>
      <c r="V119" s="126">
        <f t="shared" si="128"/>
        <v>1345442337</v>
      </c>
      <c r="W119" s="126">
        <f t="shared" si="128"/>
        <v>0</v>
      </c>
      <c r="X119" s="126">
        <f t="shared" si="128"/>
        <v>119946741</v>
      </c>
      <c r="Y119" s="126">
        <f t="shared" si="128"/>
        <v>667371659</v>
      </c>
      <c r="Z119" s="126">
        <f t="shared" si="128"/>
        <v>33084973</v>
      </c>
      <c r="AA119" s="126">
        <f t="shared" si="128"/>
        <v>2406805140</v>
      </c>
      <c r="AB119" s="115">
        <f t="shared" si="116"/>
        <v>0.53740598999717692</v>
      </c>
      <c r="AC119" s="126">
        <f t="shared" ref="AC119:AW121" si="129">SUM(AC112:AC118)</f>
        <v>9573288409</v>
      </c>
      <c r="AD119" s="126">
        <f t="shared" si="129"/>
        <v>0</v>
      </c>
      <c r="AE119" s="126">
        <f t="shared" si="129"/>
        <v>1609335119</v>
      </c>
      <c r="AF119" s="126">
        <f t="shared" si="129"/>
        <v>2130060553</v>
      </c>
      <c r="AG119" s="126">
        <f>SUM(AG112:AG118)</f>
        <v>836613069</v>
      </c>
      <c r="AH119" s="126">
        <f>SUM(AH112:AH118)</f>
        <v>0</v>
      </c>
      <c r="AI119" s="126">
        <f t="shared" si="129"/>
        <v>11416500</v>
      </c>
      <c r="AJ119" s="126">
        <f t="shared" si="129"/>
        <v>0</v>
      </c>
      <c r="AK119" s="126">
        <f t="shared" si="129"/>
        <v>0</v>
      </c>
      <c r="AL119" s="126">
        <f t="shared" si="129"/>
        <v>0</v>
      </c>
      <c r="AM119" s="126">
        <f t="shared" si="129"/>
        <v>0</v>
      </c>
      <c r="AN119" s="126">
        <f t="shared" si="129"/>
        <v>0</v>
      </c>
      <c r="AO119" s="126">
        <f t="shared" si="129"/>
        <v>2631514837</v>
      </c>
      <c r="AP119" s="126">
        <f>SUM(AP112:AP118)</f>
        <v>83523567</v>
      </c>
      <c r="AQ119" s="126">
        <f t="shared" si="129"/>
        <v>269034610</v>
      </c>
      <c r="AR119" s="126">
        <f t="shared" si="129"/>
        <v>599840587</v>
      </c>
      <c r="AS119" s="126">
        <f t="shared" si="129"/>
        <v>0</v>
      </c>
      <c r="AT119" s="126">
        <f t="shared" si="129"/>
        <v>0</v>
      </c>
      <c r="AU119" s="126">
        <f t="shared" si="129"/>
        <v>667371659</v>
      </c>
      <c r="AV119" s="126">
        <f t="shared" si="129"/>
        <v>33084973</v>
      </c>
      <c r="AW119" s="126">
        <f t="shared" si="129"/>
        <v>701492935</v>
      </c>
      <c r="AX119" s="98">
        <f t="shared" si="118"/>
        <v>0.46259401000282308</v>
      </c>
      <c r="AY119" s="127">
        <f t="shared" ref="AY119:BS119" si="130">SUM(AY112:AY118)</f>
        <v>8240596414</v>
      </c>
      <c r="AZ119" s="127">
        <f t="shared" si="130"/>
        <v>0</v>
      </c>
      <c r="BA119" s="127">
        <f t="shared" si="130"/>
        <v>475619164</v>
      </c>
      <c r="BB119" s="127">
        <f t="shared" si="130"/>
        <v>1819939447</v>
      </c>
      <c r="BC119" s="127">
        <f t="shared" si="130"/>
        <v>1137356292</v>
      </c>
      <c r="BD119" s="127">
        <f t="shared" si="130"/>
        <v>80883013</v>
      </c>
      <c r="BE119" s="127">
        <f t="shared" si="130"/>
        <v>199380145</v>
      </c>
      <c r="BF119" s="127">
        <f t="shared" si="130"/>
        <v>12004716</v>
      </c>
      <c r="BG119" s="127">
        <f t="shared" si="130"/>
        <v>6840985</v>
      </c>
      <c r="BH119" s="127">
        <f t="shared" si="130"/>
        <v>30665828</v>
      </c>
      <c r="BI119" s="127">
        <f t="shared" si="130"/>
        <v>1940856</v>
      </c>
      <c r="BJ119" s="127">
        <f t="shared" si="130"/>
        <v>135153822</v>
      </c>
      <c r="BK119" s="127">
        <f t="shared" si="130"/>
        <v>1544475017</v>
      </c>
      <c r="BL119" s="127">
        <f t="shared" si="130"/>
        <v>216476433</v>
      </c>
      <c r="BM119" s="127">
        <f t="shared" si="130"/>
        <v>9000000</v>
      </c>
      <c r="BN119" s="127">
        <f t="shared" si="130"/>
        <v>745601750</v>
      </c>
      <c r="BO119" s="127">
        <f t="shared" si="130"/>
        <v>0</v>
      </c>
      <c r="BP119" s="127">
        <f t="shared" si="130"/>
        <v>119946741</v>
      </c>
      <c r="BQ119" s="127">
        <f t="shared" si="130"/>
        <v>0</v>
      </c>
      <c r="BR119" s="127">
        <f t="shared" si="130"/>
        <v>0</v>
      </c>
      <c r="BS119" s="127">
        <f t="shared" si="130"/>
        <v>1705312205</v>
      </c>
      <c r="BT119" s="118">
        <f t="shared" si="120"/>
        <v>0.33618478958995796</v>
      </c>
      <c r="BU119" s="25">
        <f t="shared" ref="BU119:CO119" si="131">SUM(BU112:BU118)</f>
        <v>5988757121</v>
      </c>
      <c r="BV119" s="25">
        <f t="shared" si="131"/>
        <v>0</v>
      </c>
      <c r="BW119" s="25">
        <f t="shared" si="131"/>
        <v>1181924114</v>
      </c>
      <c r="BX119" s="25">
        <f t="shared" si="131"/>
        <v>1617464439</v>
      </c>
      <c r="BY119" s="25">
        <f t="shared" si="131"/>
        <v>758089793</v>
      </c>
      <c r="BZ119" s="25">
        <f t="shared" si="131"/>
        <v>0</v>
      </c>
      <c r="CA119" s="25">
        <f t="shared" si="131"/>
        <v>0</v>
      </c>
      <c r="CB119" s="25">
        <f t="shared" si="131"/>
        <v>0</v>
      </c>
      <c r="CC119" s="25"/>
      <c r="CD119" s="25">
        <f t="shared" si="131"/>
        <v>0</v>
      </c>
      <c r="CE119" s="25">
        <f t="shared" si="131"/>
        <v>0</v>
      </c>
      <c r="CF119" s="25">
        <f t="shared" si="131"/>
        <v>0</v>
      </c>
      <c r="CG119" s="25">
        <f t="shared" si="131"/>
        <v>963212865</v>
      </c>
      <c r="CH119" s="25">
        <f t="shared" si="131"/>
        <v>79453767</v>
      </c>
      <c r="CI119" s="25">
        <f t="shared" si="131"/>
        <v>90187284</v>
      </c>
      <c r="CJ119" s="25">
        <f t="shared" si="131"/>
        <v>431260636</v>
      </c>
      <c r="CK119" s="25">
        <f t="shared" si="131"/>
        <v>0</v>
      </c>
      <c r="CL119" s="25">
        <f t="shared" si="131"/>
        <v>0</v>
      </c>
      <c r="CM119" s="25">
        <f t="shared" si="131"/>
        <v>481150482</v>
      </c>
      <c r="CN119" s="25">
        <f t="shared" si="131"/>
        <v>32833600</v>
      </c>
      <c r="CO119" s="25">
        <f t="shared" si="131"/>
        <v>353180141</v>
      </c>
      <c r="CP119" s="23">
        <f t="shared" si="123"/>
        <v>0.6638152104100421</v>
      </c>
      <c r="CQ119" s="126">
        <f t="shared" ref="CQ119:DK119" ca="1" si="132">SUM(CQ112:CQ118)</f>
        <v>11825127702</v>
      </c>
      <c r="CR119" s="126">
        <f t="shared" ca="1" si="132"/>
        <v>0</v>
      </c>
      <c r="CS119" s="126">
        <f t="shared" si="132"/>
        <v>903030169</v>
      </c>
      <c r="CT119" s="126">
        <f t="shared" si="132"/>
        <v>2332535561</v>
      </c>
      <c r="CU119" s="126">
        <f t="shared" si="132"/>
        <v>1215879568</v>
      </c>
      <c r="CV119" s="126">
        <f t="shared" si="132"/>
        <v>80883013</v>
      </c>
      <c r="CW119" s="126">
        <f t="shared" si="132"/>
        <v>210796645</v>
      </c>
      <c r="CX119" s="126">
        <f t="shared" si="132"/>
        <v>12004716</v>
      </c>
      <c r="CY119" s="126">
        <f t="shared" si="132"/>
        <v>6840985</v>
      </c>
      <c r="CZ119" s="126">
        <f t="shared" si="132"/>
        <v>30665828</v>
      </c>
      <c r="DA119" s="126">
        <f t="shared" si="132"/>
        <v>1940856</v>
      </c>
      <c r="DB119" s="126">
        <f t="shared" si="132"/>
        <v>135153822</v>
      </c>
      <c r="DC119" s="126">
        <f t="shared" si="132"/>
        <v>3212776989</v>
      </c>
      <c r="DD119" s="126">
        <f t="shared" si="132"/>
        <v>220546233</v>
      </c>
      <c r="DE119" s="126">
        <f t="shared" si="132"/>
        <v>187847326</v>
      </c>
      <c r="DF119" s="126">
        <f t="shared" si="132"/>
        <v>914181701</v>
      </c>
      <c r="DG119" s="126">
        <f t="shared" si="132"/>
        <v>0</v>
      </c>
      <c r="DH119" s="126">
        <f t="shared" si="132"/>
        <v>119946741</v>
      </c>
      <c r="DI119" s="126">
        <f t="shared" si="132"/>
        <v>186221177</v>
      </c>
      <c r="DJ119" s="126">
        <f t="shared" si="132"/>
        <v>251373</v>
      </c>
      <c r="DK119" s="126">
        <f t="shared" si="132"/>
        <v>2053624999</v>
      </c>
      <c r="DM119" s="26">
        <f t="shared" si="125"/>
        <v>17813884823</v>
      </c>
      <c r="DN119" s="26">
        <f t="shared" si="126"/>
        <v>17813884823</v>
      </c>
      <c r="DO119" s="26">
        <f t="shared" ca="1" si="127"/>
        <v>17813884823</v>
      </c>
    </row>
    <row r="120" spans="3:119" x14ac:dyDescent="0.25">
      <c r="C120" s="122"/>
      <c r="D120" s="111" t="s">
        <v>238</v>
      </c>
      <c r="E120" s="128">
        <v>301</v>
      </c>
      <c r="F120" s="112"/>
      <c r="G120" s="113">
        <f>SUMIF($E$4:$E$107,"301",$G$4:$G$107)</f>
        <v>2936106765</v>
      </c>
      <c r="H120" s="114">
        <f>SUMIF($E$4:$E$107,"301",$H$4:$H$107)</f>
        <v>277739909</v>
      </c>
      <c r="I120" s="114">
        <f>SUMIF($E$4:$E$107,"301",$I$4:$I$107)</f>
        <v>714000000</v>
      </c>
      <c r="J120" s="113">
        <f>SUMIF($E$4:$E$107,"301",$J$4:$J$107)</f>
        <v>50000000</v>
      </c>
      <c r="K120" s="113">
        <f>SUMIF($E$4:$E$107,"301",$K$4:$K$107)</f>
        <v>26578511</v>
      </c>
      <c r="L120" s="112">
        <f>SUMIF($E$4:$E$107,"301",$L$4:$L$107)</f>
        <v>0</v>
      </c>
      <c r="M120" s="112">
        <f>SUMIF($E$4:$E$107,"301",$M$4:$M$107)</f>
        <v>0</v>
      </c>
      <c r="N120" s="112">
        <f>SUMIF($E$4:$E$107,"301",$N$4:$N$107)</f>
        <v>0</v>
      </c>
      <c r="O120" s="112">
        <f>SUMIF($E$4:$E$107,"301",$O$4:$O$107)</f>
        <v>0</v>
      </c>
      <c r="P120" s="112">
        <f>SUMIF($E$4:$E$107,"301",$P$4:$P$107)</f>
        <v>0</v>
      </c>
      <c r="Q120" s="112">
        <f>SUMIF($E$4:$E$107,"301",$Q$4:$Q$107)</f>
        <v>0</v>
      </c>
      <c r="R120" s="112">
        <f>SUMIF($E$4:$E$107,"301",$R$4:$R$107)</f>
        <v>0</v>
      </c>
      <c r="S120" s="112">
        <f>SUMIF($E$4:$E$107,"301",$S$4:$S$107)</f>
        <v>0</v>
      </c>
      <c r="T120" s="112">
        <f>SUMIF($E$4:$E$107,"301",$T$4:$T$107)</f>
        <v>230450000</v>
      </c>
      <c r="U120" s="112">
        <f>SUMIF($E$4:$E$107,"301",$U$4:$U$107)</f>
        <v>0</v>
      </c>
      <c r="V120" s="112">
        <f>SUMIF($E$4:$E$107,"301",$V$4:$V$107)</f>
        <v>0</v>
      </c>
      <c r="W120" s="112">
        <f>SUMIF($E$4:$E$100,"301",$W$4:$W$100)</f>
        <v>1570638184</v>
      </c>
      <c r="X120" s="112"/>
      <c r="Y120" s="112">
        <f>SUMIF($E$4:$E$100,"301",$Y$4:$Y$100)</f>
        <v>0</v>
      </c>
      <c r="Z120" s="112">
        <f>SUMIF($E$4:$E$107,"301",$Z$4:$Z$107)</f>
        <v>0</v>
      </c>
      <c r="AA120" s="112">
        <f>SUMIF($E$4:$E$107,"301",$AA$4:$AA$107)</f>
        <v>66700161</v>
      </c>
      <c r="AB120" s="115">
        <f t="shared" si="116"/>
        <v>0.89640148490989902</v>
      </c>
      <c r="AC120" s="25">
        <f>SUM(AD120:AW120)</f>
        <v>2631930464</v>
      </c>
      <c r="AD120" s="113">
        <f>SUMIF($E$4:$E$107,"301",$AD$4:$AD$107)</f>
        <v>265880851</v>
      </c>
      <c r="AE120" s="113">
        <f>SUMIF($E$4:$E$107,"301",$AE$4:$AE$107)</f>
        <v>714000000</v>
      </c>
      <c r="AF120" s="113">
        <f>SUMIF($E$4:$E$107,"301",$AF$4:$AF$107)</f>
        <v>50000000</v>
      </c>
      <c r="AG120" s="113">
        <f>SUMIF($E$4:$E$107,"111",$AG$4:$AG$107)</f>
        <v>0</v>
      </c>
      <c r="AH120" s="113">
        <f>SUMIF($E$4:$E$107,"301",$AH$4:$AH$107)</f>
        <v>0</v>
      </c>
      <c r="AI120" s="113">
        <f>SUMIF($E$4:$E$107,"301",$AI$4:$AI$107)</f>
        <v>0</v>
      </c>
      <c r="AJ120" s="113">
        <f>SUMIF($E$4:$E$107,"301",$AJ$4:$AJ$107)</f>
        <v>0</v>
      </c>
      <c r="AK120" s="113">
        <f>SUMIF($E$4:$E$107,"301",$AK$4:$AK$107)</f>
        <v>0</v>
      </c>
      <c r="AL120" s="113">
        <f>SUMIF($E$4:$E$107,"301",$AL$4:$AL$107)</f>
        <v>0</v>
      </c>
      <c r="AM120" s="113">
        <f>SUMIF($E$4:$E$107,"301",$AM$4:$AM$107)</f>
        <v>0</v>
      </c>
      <c r="AN120" s="113">
        <f>SUMIF($E$4:$E$107,"301",$AN$4:$AN$107)</f>
        <v>0</v>
      </c>
      <c r="AO120" s="113">
        <f>SUMIF($E$4:$E$107,"301",$AO$4:$AO$107)</f>
        <v>0</v>
      </c>
      <c r="AP120" s="113">
        <f>SUMIF($E$4:$E$107,"301",$AP$4:$AP$107)</f>
        <v>0</v>
      </c>
      <c r="AQ120" s="113">
        <f>SUMIF($E$4:$E$107,"301",$AQ$4:$AQ$107)</f>
        <v>0</v>
      </c>
      <c r="AR120" s="113">
        <f>SUMIF($E$4:$E$107,"301",$AR$4:$AR$107)</f>
        <v>0</v>
      </c>
      <c r="AS120" s="113">
        <f>SUMIF($E$4:$E$107,"301",$AS$4:$AS$107)</f>
        <v>1560664423</v>
      </c>
      <c r="AT120" s="113">
        <f>SUMIF($E$4:$E$107,"301",$AT$4:$AT$107)</f>
        <v>0</v>
      </c>
      <c r="AU120" s="113">
        <f>SUMIF($E$4:$E$107,"301",$AU$4:$AU$107)</f>
        <v>0</v>
      </c>
      <c r="AV120" s="113">
        <f>SUMIF($E$4:$E$107,"301",$AV$4:$AV$107)</f>
        <v>0</v>
      </c>
      <c r="AW120" s="113">
        <f>SUMIF($E$4:$E$107,"301",$AW$4:$AW$107)</f>
        <v>41385190</v>
      </c>
      <c r="AX120" s="98">
        <f t="shared" si="118"/>
        <v>0.10359851509010098</v>
      </c>
      <c r="AY120" s="25">
        <f>SUM(AZ120:BS120)</f>
        <v>304176301</v>
      </c>
      <c r="AZ120" s="116">
        <f>SUMIF($E$4:$E$107,"301",$AZ$4:$AZ$107)</f>
        <v>11859058</v>
      </c>
      <c r="BA120" s="116">
        <f>SUMIF($E$4:$E$107,"301",$BA$4:$BA$107)</f>
        <v>0</v>
      </c>
      <c r="BB120" s="116">
        <f>SUMIF($E$4:$E$107,"301",$BB$4:$BB$107)</f>
        <v>0</v>
      </c>
      <c r="BC120" s="116">
        <f>SUMIF($E$4:$E$107,"301",$BC$4:$BC$107)</f>
        <v>26578511</v>
      </c>
      <c r="BD120" s="116">
        <f>SUMIF($E$4:$E$107,"301",$BD$4:$BD$107)</f>
        <v>0</v>
      </c>
      <c r="BE120" s="116">
        <f>SUMIF($E$4:$E$107,"301",$BE$4:$BE$107)</f>
        <v>0</v>
      </c>
      <c r="BF120" s="116">
        <f>SUMIF($E$4:$E$107,"301",$BF$4:$BF$107)</f>
        <v>0</v>
      </c>
      <c r="BG120" s="116">
        <f>SUMIF($E$4:$E$107,"301",$BG$4:$BG$107)</f>
        <v>0</v>
      </c>
      <c r="BH120" s="116">
        <f>SUMIF($E$4:$E$107,"301",$BH$4:$BH$107)</f>
        <v>0</v>
      </c>
      <c r="BI120" s="116">
        <f>SUMIF($E$4:$E$107,"301",$BI$4:$BI$107)</f>
        <v>0</v>
      </c>
      <c r="BJ120" s="116">
        <f>SUMIF($E$4:$E$107,"301",$BJ$4:$BJ$107)</f>
        <v>0</v>
      </c>
      <c r="BK120" s="116">
        <f>SUMIF($E$4:$E$107,"301",$BK$4:$BK$107)</f>
        <v>0</v>
      </c>
      <c r="BL120" s="116">
        <f>SUMIF($E$4:$E$107,"301",$BL$4:$BL$107)</f>
        <v>230450000</v>
      </c>
      <c r="BM120" s="116">
        <f>SUMIF($E$4:$E$107,"301",$BM$4:$BM$107)</f>
        <v>0</v>
      </c>
      <c r="BN120" s="116">
        <f>SUMIF($E$4:$E$107,"301",$BN$4:$BN$107)</f>
        <v>0</v>
      </c>
      <c r="BO120" s="116">
        <f>SUMIF($E$4:$E$107,"301",$BO$4:$BO$107)</f>
        <v>9973761</v>
      </c>
      <c r="BP120" s="116"/>
      <c r="BQ120" s="116">
        <f>SUMIF($E$4:$E$107,"301",$BQ$4:$BQ$107)</f>
        <v>0</v>
      </c>
      <c r="BR120" s="116"/>
      <c r="BS120" s="117">
        <f>SUMIF($E$4:$E$107,"301",$BS$4:$BS$107)</f>
        <v>25314971</v>
      </c>
      <c r="BT120" s="118">
        <f t="shared" si="120"/>
        <v>0.74860484748074207</v>
      </c>
      <c r="BU120" s="25">
        <f>SUM(BV120:CO120)</f>
        <v>2197983757</v>
      </c>
      <c r="BV120" s="113">
        <f>SUMIF($E$4:$E$107,"301",$BV$4:$BV$107)</f>
        <v>126100846</v>
      </c>
      <c r="BW120" s="113">
        <f>SUMIF($E$4:$E$107,"301",$BW$4:$BW$107)</f>
        <v>531003056</v>
      </c>
      <c r="BX120" s="113">
        <f>SUMIF($E$4:$E$107,"301",$BX$4:$BX$107)</f>
        <v>36096024</v>
      </c>
      <c r="BY120" s="113">
        <f>SUMIF($E$4:$E$107,"301",$BY$4:$BY$107)</f>
        <v>0</v>
      </c>
      <c r="BZ120" s="113">
        <f>SUMIF($E$4:$E$107,"301",$BZ$4:$BZ$107)</f>
        <v>0</v>
      </c>
      <c r="CA120" s="113">
        <f>SUMIF($E$4:$E$107,"301",$CA$4:$CA$107)</f>
        <v>0</v>
      </c>
      <c r="CB120" s="113">
        <f>SUMIF($E$4:$E$107,"111",$CB$4:$CB$107)</f>
        <v>0</v>
      </c>
      <c r="CC120" s="113"/>
      <c r="CD120" s="113">
        <f>SUMIF($E$4:$E$107,"301",$CD$4:$CD$107)</f>
        <v>0</v>
      </c>
      <c r="CE120" s="113">
        <f>SUMIF($E$4:$E$107,"301",$CE$4:$CE$107)</f>
        <v>0</v>
      </c>
      <c r="CF120" s="113">
        <f>SUMIF($E$4:$E$107,"301",$CF$4:$CF$107)</f>
        <v>0</v>
      </c>
      <c r="CG120" s="113">
        <f>SUMIF($E$4:$E$107,"301",$CG$4:$CG$107)</f>
        <v>0</v>
      </c>
      <c r="CH120" s="113">
        <f>SUMIF($E$4:$E$107,"301",$CH$4:$CH$107)</f>
        <v>0</v>
      </c>
      <c r="CI120" s="113">
        <f>SUMIF($E$4:$E$107,"301",$CI$4:$CI$107)</f>
        <v>0</v>
      </c>
      <c r="CJ120" s="113">
        <f>SUMIF($E$4:$E$107,"301",$CJ$4:$CJ$107)</f>
        <v>0</v>
      </c>
      <c r="CK120" s="113">
        <f>SUMIF($E$4:$E$107,"301",$CK$4:$CK$107)</f>
        <v>1489230331</v>
      </c>
      <c r="CL120" s="113">
        <f>SUMIF($E$4:$E$107,"301",$CL$4:$CL$107)</f>
        <v>0</v>
      </c>
      <c r="CM120" s="113">
        <f>SUMIF($E$4:$E$107,"301",$CM$4:$CM$107)</f>
        <v>0</v>
      </c>
      <c r="CN120" s="113">
        <f>SUMIF($E$4:$E$107,"301",$CN$4:$CN$107)</f>
        <v>0</v>
      </c>
      <c r="CO120" s="119">
        <f>SUMIF($E$4:$E$107,"301",$CO$4:$CO$107)</f>
        <v>15553500</v>
      </c>
      <c r="CP120" s="23">
        <f t="shared" si="123"/>
        <v>0.25139515251925793</v>
      </c>
      <c r="CQ120" s="25">
        <f>SUM(CR120:DK120)</f>
        <v>738123008</v>
      </c>
      <c r="CR120" s="116">
        <f>SUMIF($E$4:$E$107,"301",$CR$4:$CR$107)</f>
        <v>151639063</v>
      </c>
      <c r="CS120" s="116">
        <f>SUMIF($E$4:$E$107,"301",$CS$4:$CS$107)</f>
        <v>182996944</v>
      </c>
      <c r="CT120" s="116">
        <f>SUMIF($E$4:$E$107,"301",$CT$4:$CT$107)</f>
        <v>13903976</v>
      </c>
      <c r="CU120" s="116">
        <f>SUMIF($E$4:$E$107,"301",$CU$4:$CU$107)</f>
        <v>26578511</v>
      </c>
      <c r="CV120" s="116">
        <f>SUMIF($E$4:$E$107,"301",$CV$4:$CV$107)</f>
        <v>0</v>
      </c>
      <c r="CW120" s="116">
        <f>SUMIF($E$4:$E$107,"301",$CW$4:$CW$107)</f>
        <v>0</v>
      </c>
      <c r="CX120" s="116">
        <f>SUMIF($E$4:$E$107,"301",$CX$4:$CX$107)</f>
        <v>0</v>
      </c>
      <c r="CY120" s="116">
        <f>SUMIF($E$4:$E$107,"301",$CY$4:$CY$107)</f>
        <v>0</v>
      </c>
      <c r="CZ120" s="120">
        <f>SUMIF($E$4:$E$107,"301",$CZ$4:$CZ$107)</f>
        <v>0</v>
      </c>
      <c r="DA120" s="120">
        <f>SUMIF($E$4:$E$107,"301",$DA$4:$DA$107)</f>
        <v>0</v>
      </c>
      <c r="DB120" s="120">
        <f>SUMIF($E$4:$E$107,"301",$DB$4:$DB$107)</f>
        <v>0</v>
      </c>
      <c r="DC120" s="120">
        <f>SUMIF($E$4:$E$107,"301",$DC$4:$DC$107)</f>
        <v>0</v>
      </c>
      <c r="DD120" s="120">
        <f>SUMIF($E$4:$E$107,"301",$DD$4:$DD$107)</f>
        <v>230450000</v>
      </c>
      <c r="DE120" s="120">
        <f>SUMIF($E$4:$E$107,"301",$DE$4:$DE$107)</f>
        <v>0</v>
      </c>
      <c r="DF120" s="120">
        <f>SUMIF($E$4:$E$107,"301",$DF$4:$DF$107)</f>
        <v>0</v>
      </c>
      <c r="DG120" s="120">
        <f>SUMIF($E$4:$E$107,"301",$DG$4:$DG$107)</f>
        <v>81407853</v>
      </c>
      <c r="DH120" s="120">
        <f>SUMIF($E$4:$E$107,"301",$DH$4:$DH$107)</f>
        <v>0</v>
      </c>
      <c r="DI120" s="120">
        <f>SUMIF($E$4:$E$107,"301",$DI$4:$DI$107)</f>
        <v>0</v>
      </c>
      <c r="DJ120" s="120">
        <f>SUMIF($E$4:$E$107,"301",$DJ$4:$DJ$107)</f>
        <v>0</v>
      </c>
      <c r="DK120" s="120">
        <f>SUMIF($E$4:$E$107,"301",$DK$4:$DK$107)</f>
        <v>51146661</v>
      </c>
      <c r="DM120" s="26">
        <f t="shared" si="125"/>
        <v>2936106765</v>
      </c>
      <c r="DN120" s="26">
        <f t="shared" si="126"/>
        <v>2936106765</v>
      </c>
      <c r="DO120" s="26">
        <f t="shared" si="127"/>
        <v>2936106765</v>
      </c>
    </row>
    <row r="121" spans="3:119" ht="15.75" thickBot="1" x14ac:dyDescent="0.3">
      <c r="C121" s="160" t="s">
        <v>348</v>
      </c>
      <c r="D121" s="161"/>
      <c r="E121" s="129"/>
      <c r="F121" s="130"/>
      <c r="G121" s="131">
        <f>SUM(G119:G120)</f>
        <v>20749991588</v>
      </c>
      <c r="H121" s="131">
        <f t="shared" ref="H121:AA121" si="133">SUM(H119:H120)</f>
        <v>277739909</v>
      </c>
      <c r="I121" s="131">
        <f t="shared" si="133"/>
        <v>2798954283</v>
      </c>
      <c r="J121" s="131">
        <f t="shared" si="133"/>
        <v>4000000000</v>
      </c>
      <c r="K121" s="131">
        <f t="shared" si="133"/>
        <v>2000547872</v>
      </c>
      <c r="L121" s="131">
        <f t="shared" si="133"/>
        <v>80883013</v>
      </c>
      <c r="M121" s="131">
        <f t="shared" si="133"/>
        <v>210796645</v>
      </c>
      <c r="N121" s="131">
        <f t="shared" si="133"/>
        <v>12004716</v>
      </c>
      <c r="O121" s="131">
        <f t="shared" si="133"/>
        <v>6840985</v>
      </c>
      <c r="P121" s="131">
        <f t="shared" si="133"/>
        <v>30665828</v>
      </c>
      <c r="Q121" s="131">
        <f t="shared" si="133"/>
        <v>1940856</v>
      </c>
      <c r="R121" s="131">
        <f t="shared" si="133"/>
        <v>135153822</v>
      </c>
      <c r="S121" s="131">
        <f t="shared" si="133"/>
        <v>4175989854</v>
      </c>
      <c r="T121" s="131">
        <f t="shared" si="133"/>
        <v>530450000</v>
      </c>
      <c r="U121" s="132">
        <f t="shared" si="133"/>
        <v>278034610</v>
      </c>
      <c r="V121" s="131">
        <f t="shared" si="133"/>
        <v>1345442337</v>
      </c>
      <c r="W121" s="131">
        <f t="shared" si="133"/>
        <v>1570638184</v>
      </c>
      <c r="X121" s="131">
        <f t="shared" si="133"/>
        <v>119946741</v>
      </c>
      <c r="Y121" s="131">
        <f t="shared" si="133"/>
        <v>667371659</v>
      </c>
      <c r="Z121" s="131">
        <f t="shared" si="133"/>
        <v>33084973</v>
      </c>
      <c r="AA121" s="131">
        <f t="shared" si="133"/>
        <v>2473505301</v>
      </c>
      <c r="AB121" s="133">
        <f t="shared" si="116"/>
        <v>0.58820355763702781</v>
      </c>
      <c r="AC121" s="134">
        <f>AC119+AC120</f>
        <v>12205218873</v>
      </c>
      <c r="AD121" s="134">
        <f t="shared" ref="AD121:AW121" si="134">AD119+AD120</f>
        <v>265880851</v>
      </c>
      <c r="AE121" s="134">
        <f t="shared" si="134"/>
        <v>2323335119</v>
      </c>
      <c r="AF121" s="134">
        <f t="shared" si="134"/>
        <v>2180060553</v>
      </c>
      <c r="AG121" s="134">
        <f t="shared" si="134"/>
        <v>836613069</v>
      </c>
      <c r="AH121" s="126">
        <f t="shared" si="129"/>
        <v>0</v>
      </c>
      <c r="AI121" s="126">
        <f t="shared" si="129"/>
        <v>11416500</v>
      </c>
      <c r="AJ121" s="126">
        <f t="shared" si="129"/>
        <v>0</v>
      </c>
      <c r="AK121" s="126">
        <f t="shared" si="129"/>
        <v>0</v>
      </c>
      <c r="AL121" s="134">
        <f t="shared" si="134"/>
        <v>0</v>
      </c>
      <c r="AM121" s="134">
        <f t="shared" si="134"/>
        <v>0</v>
      </c>
      <c r="AN121" s="134">
        <f t="shared" si="134"/>
        <v>0</v>
      </c>
      <c r="AO121" s="134">
        <f t="shared" si="134"/>
        <v>2631514837</v>
      </c>
      <c r="AP121" s="134">
        <f t="shared" si="134"/>
        <v>83523567</v>
      </c>
      <c r="AQ121" s="134">
        <f t="shared" si="134"/>
        <v>269034610</v>
      </c>
      <c r="AR121" s="134">
        <f t="shared" si="134"/>
        <v>599840587</v>
      </c>
      <c r="AS121" s="134">
        <f t="shared" si="134"/>
        <v>1560664423</v>
      </c>
      <c r="AT121" s="134">
        <f t="shared" si="134"/>
        <v>0</v>
      </c>
      <c r="AU121" s="134">
        <f t="shared" si="134"/>
        <v>667371659</v>
      </c>
      <c r="AV121" s="134">
        <f t="shared" si="134"/>
        <v>33084973</v>
      </c>
      <c r="AW121" s="134">
        <f t="shared" si="134"/>
        <v>742878125</v>
      </c>
      <c r="AX121" s="98">
        <f t="shared" si="118"/>
        <v>0.41179644236297219</v>
      </c>
      <c r="AY121" s="134">
        <f>AY119+AY120</f>
        <v>8544772715</v>
      </c>
      <c r="AZ121" s="134">
        <f>AZ119+AZ120</f>
        <v>11859058</v>
      </c>
      <c r="BA121" s="135">
        <f t="shared" ref="BA121:BS121" si="135">+BA119+BA120</f>
        <v>475619164</v>
      </c>
      <c r="BB121" s="135">
        <f t="shared" si="135"/>
        <v>1819939447</v>
      </c>
      <c r="BC121" s="135">
        <f t="shared" si="135"/>
        <v>1163934803</v>
      </c>
      <c r="BD121" s="135">
        <f t="shared" si="135"/>
        <v>80883013</v>
      </c>
      <c r="BE121" s="135">
        <f t="shared" si="135"/>
        <v>199380145</v>
      </c>
      <c r="BF121" s="135">
        <f t="shared" si="135"/>
        <v>12004716</v>
      </c>
      <c r="BG121" s="135">
        <f>+BG119+BG120</f>
        <v>6840985</v>
      </c>
      <c r="BH121" s="135">
        <f>+BH119+BH120</f>
        <v>30665828</v>
      </c>
      <c r="BI121" s="135">
        <f t="shared" si="135"/>
        <v>1940856</v>
      </c>
      <c r="BJ121" s="135">
        <f t="shared" si="135"/>
        <v>135153822</v>
      </c>
      <c r="BK121" s="135">
        <f t="shared" si="135"/>
        <v>1544475017</v>
      </c>
      <c r="BL121" s="135">
        <f t="shared" si="135"/>
        <v>446926433</v>
      </c>
      <c r="BM121" s="135">
        <f t="shared" si="135"/>
        <v>9000000</v>
      </c>
      <c r="BN121" s="135">
        <f t="shared" si="135"/>
        <v>745601750</v>
      </c>
      <c r="BO121" s="135">
        <f t="shared" si="135"/>
        <v>9973761</v>
      </c>
      <c r="BP121" s="135">
        <f t="shared" si="135"/>
        <v>119946741</v>
      </c>
      <c r="BQ121" s="135">
        <f t="shared" si="135"/>
        <v>0</v>
      </c>
      <c r="BR121" s="135">
        <f t="shared" si="135"/>
        <v>0</v>
      </c>
      <c r="BS121" s="135">
        <f t="shared" si="135"/>
        <v>1730627176</v>
      </c>
      <c r="BT121" s="136">
        <f t="shared" si="120"/>
        <v>0.39454188900657206</v>
      </c>
      <c r="BU121" s="137">
        <f>+BU119+BU120</f>
        <v>8186740878</v>
      </c>
      <c r="BV121" s="135">
        <f>+BV119+BV120</f>
        <v>126100846</v>
      </c>
      <c r="BW121" s="135">
        <f>+BW119+BW120</f>
        <v>1712927170</v>
      </c>
      <c r="BX121" s="135">
        <f>+BX119+BX120</f>
        <v>1653560463</v>
      </c>
      <c r="BY121" s="135">
        <f>+BY119+BY120</f>
        <v>758089793</v>
      </c>
      <c r="BZ121" s="131">
        <f t="shared" ref="BZ121:CO121" si="136">SUM(BZ119:BZ120)</f>
        <v>0</v>
      </c>
      <c r="CA121" s="131">
        <f t="shared" si="136"/>
        <v>0</v>
      </c>
      <c r="CB121" s="131">
        <f t="shared" si="136"/>
        <v>0</v>
      </c>
      <c r="CC121" s="131"/>
      <c r="CD121" s="131">
        <f t="shared" si="136"/>
        <v>0</v>
      </c>
      <c r="CE121" s="131">
        <f t="shared" si="136"/>
        <v>0</v>
      </c>
      <c r="CF121" s="131">
        <f t="shared" si="136"/>
        <v>0</v>
      </c>
      <c r="CG121" s="131">
        <f t="shared" si="136"/>
        <v>963212865</v>
      </c>
      <c r="CH121" s="131">
        <f t="shared" si="136"/>
        <v>79453767</v>
      </c>
      <c r="CI121" s="131">
        <f t="shared" si="136"/>
        <v>90187284</v>
      </c>
      <c r="CJ121" s="131">
        <f t="shared" si="136"/>
        <v>431260636</v>
      </c>
      <c r="CK121" s="131">
        <f t="shared" si="136"/>
        <v>1489230331</v>
      </c>
      <c r="CL121" s="131">
        <f t="shared" si="136"/>
        <v>0</v>
      </c>
      <c r="CM121" s="131">
        <f t="shared" si="136"/>
        <v>481150482</v>
      </c>
      <c r="CN121" s="131">
        <f t="shared" si="136"/>
        <v>32833600</v>
      </c>
      <c r="CO121" s="138">
        <f t="shared" si="136"/>
        <v>368733641</v>
      </c>
      <c r="CP121" s="139">
        <f t="shared" si="123"/>
        <v>0.60545811099342794</v>
      </c>
      <c r="CQ121" s="131">
        <f t="shared" ref="CQ121:DK121" ca="1" si="137">SUM(CQ119:CQ120)</f>
        <v>12563250710</v>
      </c>
      <c r="CR121" s="138">
        <f t="shared" ca="1" si="137"/>
        <v>151639063</v>
      </c>
      <c r="CS121" s="138">
        <f t="shared" si="137"/>
        <v>1086027113</v>
      </c>
      <c r="CT121" s="138">
        <f t="shared" si="137"/>
        <v>2346439537</v>
      </c>
      <c r="CU121" s="138">
        <f t="shared" si="137"/>
        <v>1242458079</v>
      </c>
      <c r="CV121" s="131">
        <f t="shared" si="137"/>
        <v>80883013</v>
      </c>
      <c r="CW121" s="131">
        <f t="shared" si="137"/>
        <v>210796645</v>
      </c>
      <c r="CX121" s="131">
        <f t="shared" si="137"/>
        <v>12004716</v>
      </c>
      <c r="CY121" s="131">
        <f t="shared" si="137"/>
        <v>6840985</v>
      </c>
      <c r="CZ121" s="140">
        <f t="shared" si="137"/>
        <v>30665828</v>
      </c>
      <c r="DA121" s="140">
        <f t="shared" si="137"/>
        <v>1940856</v>
      </c>
      <c r="DB121" s="140">
        <f t="shared" si="137"/>
        <v>135153822</v>
      </c>
      <c r="DC121" s="140">
        <f t="shared" si="137"/>
        <v>3212776989</v>
      </c>
      <c r="DD121" s="140">
        <f t="shared" si="137"/>
        <v>450996233</v>
      </c>
      <c r="DE121" s="140">
        <f t="shared" si="137"/>
        <v>187847326</v>
      </c>
      <c r="DF121" s="140">
        <f t="shared" si="137"/>
        <v>914181701</v>
      </c>
      <c r="DG121" s="140">
        <f t="shared" si="137"/>
        <v>81407853</v>
      </c>
      <c r="DH121" s="140">
        <f t="shared" si="137"/>
        <v>119946741</v>
      </c>
      <c r="DI121" s="140">
        <f t="shared" si="137"/>
        <v>186221177</v>
      </c>
      <c r="DJ121" s="140">
        <f t="shared" si="137"/>
        <v>251373</v>
      </c>
      <c r="DK121" s="140">
        <f t="shared" si="137"/>
        <v>2104771660</v>
      </c>
      <c r="DM121" s="26">
        <f t="shared" si="125"/>
        <v>20749991588</v>
      </c>
      <c r="DN121" s="26">
        <f t="shared" si="126"/>
        <v>20749991588</v>
      </c>
      <c r="DO121" s="26">
        <f t="shared" ca="1" si="127"/>
        <v>20749991588</v>
      </c>
    </row>
    <row r="122" spans="3:119" ht="15.75" thickTop="1" x14ac:dyDescent="0.25"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</row>
    <row r="123" spans="3:119" x14ac:dyDescent="0.25">
      <c r="C123" s="141"/>
      <c r="D123" s="141"/>
      <c r="E123" s="142"/>
      <c r="F123" s="143"/>
      <c r="G123" s="144"/>
      <c r="AR123" s="35"/>
    </row>
    <row r="124" spans="3:119" x14ac:dyDescent="0.25">
      <c r="C124" s="141"/>
      <c r="D124" s="145"/>
      <c r="F124" s="35"/>
      <c r="G124" s="144"/>
      <c r="AC124" s="35"/>
      <c r="AE124" s="35"/>
      <c r="BU124" s="35"/>
    </row>
    <row r="125" spans="3:119" x14ac:dyDescent="0.25">
      <c r="C125" s="141"/>
      <c r="E125" s="141"/>
      <c r="F125" s="145"/>
      <c r="CQ125" s="35"/>
    </row>
    <row r="126" spans="3:119" x14ac:dyDescent="0.25">
      <c r="F126" s="146"/>
      <c r="G126" s="144"/>
      <c r="Y126" s="35"/>
      <c r="AC126" s="35"/>
      <c r="BR126" s="35"/>
    </row>
    <row r="127" spans="3:119" x14ac:dyDescent="0.25">
      <c r="F127" s="146"/>
      <c r="G127" s="144"/>
      <c r="AC127" s="35"/>
      <c r="AW127" s="35">
        <f>+'[3]MAYO 2017'!$H$560-BU115</f>
        <v>0</v>
      </c>
      <c r="BR127" s="35"/>
      <c r="BU127" s="35"/>
    </row>
    <row r="128" spans="3:119" x14ac:dyDescent="0.25">
      <c r="F128" s="146"/>
      <c r="G128" s="144"/>
    </row>
    <row r="129" spans="4:29" x14ac:dyDescent="0.25">
      <c r="D129" s="145"/>
      <c r="E129" s="142"/>
      <c r="F129" s="143"/>
      <c r="G129" s="144"/>
      <c r="H129" s="35"/>
      <c r="AC129" s="35"/>
    </row>
    <row r="130" spans="4:29" x14ac:dyDescent="0.25">
      <c r="E130" s="142"/>
      <c r="F130" s="141"/>
      <c r="G130" s="144"/>
      <c r="AC130" s="35"/>
    </row>
    <row r="131" spans="4:29" x14ac:dyDescent="0.25">
      <c r="E131" s="142"/>
      <c r="F131" s="141"/>
      <c r="G131" s="144"/>
    </row>
    <row r="132" spans="4:29" x14ac:dyDescent="0.25">
      <c r="AC132" s="35"/>
    </row>
    <row r="133" spans="4:29" x14ac:dyDescent="0.25">
      <c r="F133" s="35"/>
    </row>
  </sheetData>
  <mergeCells count="108">
    <mergeCell ref="DB1:DC2"/>
    <mergeCell ref="DD1:DE2"/>
    <mergeCell ref="DF1:DG2"/>
    <mergeCell ref="DH1:DI2"/>
    <mergeCell ref="DJ1:DK2"/>
    <mergeCell ref="CR1:CS2"/>
    <mergeCell ref="CT1:CU2"/>
    <mergeCell ref="CV1:CW2"/>
    <mergeCell ref="CX1:CY2"/>
    <mergeCell ref="CZ1:DA2"/>
    <mergeCell ref="CH1:CI2"/>
    <mergeCell ref="CJ1:CK2"/>
    <mergeCell ref="CL1:CM2"/>
    <mergeCell ref="CN1:CO2"/>
    <mergeCell ref="CP1:CQ2"/>
    <mergeCell ref="BX1:BY2"/>
    <mergeCell ref="BZ1:CA2"/>
    <mergeCell ref="CB1:CC2"/>
    <mergeCell ref="CD1:CE2"/>
    <mergeCell ref="CF1:CG2"/>
    <mergeCell ref="A2:A3"/>
    <mergeCell ref="B2:B3"/>
    <mergeCell ref="C2:C3"/>
    <mergeCell ref="D2:D3"/>
    <mergeCell ref="E2:E3"/>
    <mergeCell ref="B19:B20"/>
    <mergeCell ref="F2:F3"/>
    <mergeCell ref="AL1:AM2"/>
    <mergeCell ref="AN1:AO2"/>
    <mergeCell ref="B8:B11"/>
    <mergeCell ref="B17:B18"/>
    <mergeCell ref="X1:X3"/>
    <mergeCell ref="Y1:Y3"/>
    <mergeCell ref="Z1:Z3"/>
    <mergeCell ref="AA1:AA3"/>
    <mergeCell ref="AB1:AC2"/>
    <mergeCell ref="AD1:AE2"/>
    <mergeCell ref="AF1:AG2"/>
    <mergeCell ref="AH1:AI2"/>
    <mergeCell ref="AJ1:AK2"/>
    <mergeCell ref="P1:P3"/>
    <mergeCell ref="Q1:Q3"/>
    <mergeCell ref="R1:R3"/>
    <mergeCell ref="S1:S3"/>
    <mergeCell ref="AP1:AQ2"/>
    <mergeCell ref="AR1:AS2"/>
    <mergeCell ref="AT1:AU2"/>
    <mergeCell ref="AV1:AW2"/>
    <mergeCell ref="AX1:AY2"/>
    <mergeCell ref="AZ1:BA2"/>
    <mergeCell ref="BB1:BC2"/>
    <mergeCell ref="BD1:BE2"/>
    <mergeCell ref="B4:B6"/>
    <mergeCell ref="T1:T3"/>
    <mergeCell ref="U1:U3"/>
    <mergeCell ref="C1:F1"/>
    <mergeCell ref="V1:V3"/>
    <mergeCell ref="W1:W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BF1:BG2"/>
    <mergeCell ref="BH1:BI2"/>
    <mergeCell ref="BJ1:BK2"/>
    <mergeCell ref="BL1:BM2"/>
    <mergeCell ref="BN1:BO2"/>
    <mergeCell ref="BP1:BQ2"/>
    <mergeCell ref="BR1:BS2"/>
    <mergeCell ref="BT1:BU2"/>
    <mergeCell ref="BV1:BW2"/>
    <mergeCell ref="B22:E22"/>
    <mergeCell ref="B23:B25"/>
    <mergeCell ref="B28:B36"/>
    <mergeCell ref="A37:A44"/>
    <mergeCell ref="B37:B39"/>
    <mergeCell ref="B41:B42"/>
    <mergeCell ref="B43:B44"/>
    <mergeCell ref="B75:F75"/>
    <mergeCell ref="A45:A52"/>
    <mergeCell ref="B45:B46"/>
    <mergeCell ref="B47:B52"/>
    <mergeCell ref="B53:E53"/>
    <mergeCell ref="A54:A63"/>
    <mergeCell ref="B54:B56"/>
    <mergeCell ref="B58:B63"/>
    <mergeCell ref="A64:A68"/>
    <mergeCell ref="B65:B67"/>
    <mergeCell ref="A69:A74"/>
    <mergeCell ref="B69:B70"/>
    <mergeCell ref="B71:B74"/>
    <mergeCell ref="B108:D108"/>
    <mergeCell ref="C110:E110"/>
    <mergeCell ref="C121:D121"/>
    <mergeCell ref="A76:A89"/>
    <mergeCell ref="B76:B82"/>
    <mergeCell ref="B86:B88"/>
    <mergeCell ref="B90:F90"/>
    <mergeCell ref="A91:A100"/>
    <mergeCell ref="B92:B93"/>
    <mergeCell ref="B94:B100"/>
    <mergeCell ref="A102:A107"/>
    <mergeCell ref="B102:B104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062 DEL 27 DE MARZO  
 DE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3"/>
  <sheetViews>
    <sheetView showGridLines="0" tabSelected="1" topLeftCell="B1" zoomScaleNormal="100" zoomScalePageLayoutView="50" workbookViewId="0">
      <pane xSplit="2" ySplit="3" topLeftCell="D4" activePane="bottomRight" state="frozen"/>
      <selection activeCell="C1" sqref="C1"/>
      <selection pane="topRight" activeCell="D1" sqref="D1"/>
      <selection pane="bottomLeft" activeCell="C4" sqref="C4"/>
      <selection pane="bottomRight" activeCell="D179" sqref="D179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hidden="1" customWidth="1"/>
    <col min="7" max="7" width="17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10.7109375" hidden="1" customWidth="1"/>
    <col min="16" max="17" width="11.42578125" hidden="1" customWidth="1"/>
    <col min="18" max="18" width="12.7109375" hidden="1" customWidth="1"/>
    <col min="19" max="19" width="14.140625" hidden="1" customWidth="1"/>
    <col min="20" max="20" width="14.28515625" hidden="1" customWidth="1"/>
    <col min="21" max="21" width="11.85546875" hidden="1" customWidth="1"/>
    <col min="22" max="22" width="12.7109375" hidden="1" customWidth="1"/>
    <col min="23" max="23" width="14.28515625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4.140625" hidden="1" customWidth="1"/>
    <col min="28" max="28" width="8.28515625" customWidth="1"/>
    <col min="29" max="29" width="14.7109375" bestFit="1" customWidth="1"/>
    <col min="30" max="30" width="13.5703125" hidden="1" customWidth="1"/>
    <col min="31" max="31" width="14" hidden="1" customWidth="1"/>
    <col min="32" max="33" width="17.285156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53" width="15.140625" hidden="1" customWidth="1"/>
    <col min="54" max="55" width="14.42578125" hidden="1" customWidth="1"/>
    <col min="56" max="56" width="11.28515625" hidden="1" customWidth="1"/>
    <col min="57" max="58" width="13.85546875" hidden="1" customWidth="1"/>
    <col min="59" max="59" width="20.140625" hidden="1" customWidth="1"/>
    <col min="60" max="60" width="11" hidden="1" customWidth="1"/>
    <col min="61" max="61" width="9.28515625" hidden="1" customWidth="1"/>
    <col min="62" max="62" width="12.5703125" hidden="1" customWidth="1"/>
    <col min="63" max="63" width="13.5703125" hidden="1" customWidth="1"/>
    <col min="64" max="64" width="15.140625" hidden="1" customWidth="1"/>
    <col min="65" max="65" width="13.85546875" hidden="1" customWidth="1"/>
    <col min="66" max="66" width="15" hidden="1" customWidth="1"/>
    <col min="67" max="68" width="13.42578125" hidden="1" customWidth="1"/>
    <col min="69" max="69" width="13.5703125" hidden="1" customWidth="1"/>
    <col min="70" max="70" width="13.710937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82" width="13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7" width="14.42578125" hidden="1" customWidth="1"/>
    <col min="108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15" hidden="1" customWidth="1"/>
    <col min="117" max="117" width="16.42578125" customWidth="1"/>
    <col min="118" max="119" width="18.7109375" customWidth="1"/>
    <col min="120" max="120" width="14.42578125" customWidth="1"/>
    <col min="121" max="121" width="15.85546875" customWidth="1"/>
  </cols>
  <sheetData>
    <row r="1" spans="1:121" ht="30" customHeight="1" x14ac:dyDescent="0.25">
      <c r="C1" s="202" t="s">
        <v>0</v>
      </c>
      <c r="D1" s="202"/>
      <c r="E1" s="202"/>
      <c r="F1" s="202"/>
      <c r="G1" s="213" t="s">
        <v>11</v>
      </c>
      <c r="H1" s="213" t="s">
        <v>11</v>
      </c>
      <c r="I1" s="213" t="s">
        <v>11</v>
      </c>
      <c r="J1" s="213" t="s">
        <v>11</v>
      </c>
      <c r="K1" s="213" t="s">
        <v>11</v>
      </c>
      <c r="L1" s="213" t="s">
        <v>11</v>
      </c>
      <c r="M1" s="213" t="s">
        <v>11</v>
      </c>
      <c r="N1" s="213" t="s">
        <v>11</v>
      </c>
      <c r="O1" s="213" t="s">
        <v>11</v>
      </c>
      <c r="P1" s="213" t="s">
        <v>11</v>
      </c>
      <c r="Q1" s="213" t="s">
        <v>11</v>
      </c>
      <c r="R1" s="213" t="s">
        <v>11</v>
      </c>
      <c r="S1" s="213" t="s">
        <v>11</v>
      </c>
      <c r="T1" s="213" t="s">
        <v>11</v>
      </c>
      <c r="U1" s="213" t="s">
        <v>11</v>
      </c>
      <c r="V1" s="213" t="s">
        <v>11</v>
      </c>
      <c r="W1" s="213" t="s">
        <v>11</v>
      </c>
      <c r="X1" s="213" t="s">
        <v>11</v>
      </c>
      <c r="Y1" s="213" t="s">
        <v>11</v>
      </c>
      <c r="Z1" s="213" t="s">
        <v>11</v>
      </c>
      <c r="AA1" s="213" t="s">
        <v>11</v>
      </c>
      <c r="AB1" s="208" t="s">
        <v>349</v>
      </c>
      <c r="AC1" s="208"/>
      <c r="AD1" s="208" t="s">
        <v>349</v>
      </c>
      <c r="AE1" s="208"/>
      <c r="AF1" s="208" t="s">
        <v>349</v>
      </c>
      <c r="AG1" s="208"/>
      <c r="AH1" s="208" t="s">
        <v>349</v>
      </c>
      <c r="AI1" s="208"/>
      <c r="AJ1" s="208" t="s">
        <v>349</v>
      </c>
      <c r="AK1" s="208"/>
      <c r="AL1" s="208" t="s">
        <v>349</v>
      </c>
      <c r="AM1" s="208"/>
      <c r="AN1" s="208" t="s">
        <v>349</v>
      </c>
      <c r="AO1" s="208"/>
      <c r="AP1" s="208" t="s">
        <v>349</v>
      </c>
      <c r="AQ1" s="208"/>
      <c r="AR1" s="208" t="s">
        <v>349</v>
      </c>
      <c r="AS1" s="208"/>
      <c r="AT1" s="208" t="s">
        <v>349</v>
      </c>
      <c r="AU1" s="208"/>
      <c r="AV1" s="208" t="s">
        <v>349</v>
      </c>
      <c r="AW1" s="208"/>
      <c r="AX1" s="209" t="s">
        <v>351</v>
      </c>
      <c r="AY1" s="210"/>
      <c r="AZ1" s="208" t="s">
        <v>352</v>
      </c>
      <c r="BA1" s="208"/>
      <c r="BB1" s="208" t="s">
        <v>352</v>
      </c>
      <c r="BC1" s="208"/>
      <c r="BD1" s="208" t="s">
        <v>352</v>
      </c>
      <c r="BE1" s="208"/>
      <c r="BF1" s="208" t="s">
        <v>352</v>
      </c>
      <c r="BG1" s="208"/>
      <c r="BH1" s="208" t="s">
        <v>352</v>
      </c>
      <c r="BI1" s="208"/>
      <c r="BJ1" s="208" t="s">
        <v>352</v>
      </c>
      <c r="BK1" s="208"/>
      <c r="BL1" s="208" t="s">
        <v>352</v>
      </c>
      <c r="BM1" s="208"/>
      <c r="BN1" s="208" t="s">
        <v>352</v>
      </c>
      <c r="BO1" s="208"/>
      <c r="BP1" s="208" t="s">
        <v>352</v>
      </c>
      <c r="BQ1" s="208"/>
      <c r="BR1" s="208" t="s">
        <v>352</v>
      </c>
      <c r="BS1" s="208"/>
      <c r="BT1" s="208" t="s">
        <v>352</v>
      </c>
      <c r="BU1" s="208"/>
      <c r="BV1" s="208" t="s">
        <v>352</v>
      </c>
      <c r="BW1" s="208"/>
      <c r="BX1" s="208" t="s">
        <v>352</v>
      </c>
      <c r="BY1" s="208"/>
      <c r="BZ1" s="208" t="s">
        <v>352</v>
      </c>
      <c r="CA1" s="208"/>
      <c r="CB1" s="208" t="s">
        <v>352</v>
      </c>
      <c r="CC1" s="208"/>
      <c r="CD1" s="208" t="s">
        <v>352</v>
      </c>
      <c r="CE1" s="208"/>
      <c r="CF1" s="208" t="s">
        <v>352</v>
      </c>
      <c r="CG1" s="208"/>
      <c r="CH1" s="208" t="s">
        <v>352</v>
      </c>
      <c r="CI1" s="208"/>
      <c r="CJ1" s="208" t="s">
        <v>352</v>
      </c>
      <c r="CK1" s="208"/>
      <c r="CL1" s="208" t="s">
        <v>352</v>
      </c>
      <c r="CM1" s="208"/>
      <c r="CN1" s="208" t="s">
        <v>352</v>
      </c>
      <c r="CO1" s="208"/>
      <c r="CP1" s="216" t="s">
        <v>353</v>
      </c>
      <c r="CQ1" s="217"/>
      <c r="CR1" s="216" t="s">
        <v>353</v>
      </c>
      <c r="CS1" s="217"/>
      <c r="CT1" s="216" t="s">
        <v>353</v>
      </c>
      <c r="CU1" s="217"/>
      <c r="CV1" s="216" t="s">
        <v>353</v>
      </c>
      <c r="CW1" s="217"/>
      <c r="CX1" s="216" t="s">
        <v>353</v>
      </c>
      <c r="CY1" s="217"/>
      <c r="CZ1" s="216" t="s">
        <v>353</v>
      </c>
      <c r="DA1" s="217"/>
      <c r="DB1" s="216" t="s">
        <v>353</v>
      </c>
      <c r="DC1" s="217"/>
      <c r="DD1" s="216" t="s">
        <v>353</v>
      </c>
      <c r="DE1" s="217"/>
      <c r="DF1" s="216" t="s">
        <v>353</v>
      </c>
      <c r="DG1" s="217"/>
      <c r="DH1" s="216" t="s">
        <v>353</v>
      </c>
      <c r="DI1" s="217"/>
      <c r="DJ1" s="216" t="s">
        <v>353</v>
      </c>
      <c r="DK1" s="217"/>
      <c r="DN1" s="231"/>
      <c r="DO1" s="232"/>
      <c r="DP1" s="233"/>
    </row>
    <row r="2" spans="1:121" ht="15.75" customHeight="1" x14ac:dyDescent="0.25">
      <c r="A2" s="195" t="s">
        <v>5</v>
      </c>
      <c r="B2" s="195" t="s">
        <v>6</v>
      </c>
      <c r="C2" s="196" t="s">
        <v>7</v>
      </c>
      <c r="D2" s="195" t="s">
        <v>8</v>
      </c>
      <c r="E2" s="198" t="s">
        <v>9</v>
      </c>
      <c r="F2" s="193" t="s">
        <v>10</v>
      </c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08"/>
      <c r="AC2" s="208"/>
      <c r="AD2" s="208"/>
      <c r="AE2" s="208"/>
      <c r="AF2" s="208"/>
      <c r="AG2" s="208"/>
      <c r="AH2" s="208"/>
      <c r="AI2" s="208"/>
      <c r="AJ2" s="208"/>
      <c r="AK2" s="208"/>
      <c r="AL2" s="208"/>
      <c r="AM2" s="208"/>
      <c r="AN2" s="208"/>
      <c r="AO2" s="208"/>
      <c r="AP2" s="208"/>
      <c r="AQ2" s="208"/>
      <c r="AR2" s="208"/>
      <c r="AS2" s="208"/>
      <c r="AT2" s="208"/>
      <c r="AU2" s="208"/>
      <c r="AV2" s="208"/>
      <c r="AW2" s="208"/>
      <c r="AX2" s="211"/>
      <c r="AY2" s="212"/>
      <c r="AZ2" s="208"/>
      <c r="BA2" s="208"/>
      <c r="BB2" s="208"/>
      <c r="BC2" s="208"/>
      <c r="BD2" s="208"/>
      <c r="BE2" s="208"/>
      <c r="BF2" s="208"/>
      <c r="BG2" s="208"/>
      <c r="BH2" s="208"/>
      <c r="BI2" s="208"/>
      <c r="BJ2" s="208"/>
      <c r="BK2" s="208"/>
      <c r="BL2" s="208"/>
      <c r="BM2" s="208"/>
      <c r="BN2" s="208"/>
      <c r="BO2" s="208"/>
      <c r="BP2" s="208"/>
      <c r="BQ2" s="208"/>
      <c r="BR2" s="208"/>
      <c r="BS2" s="208"/>
      <c r="BT2" s="208"/>
      <c r="BU2" s="208"/>
      <c r="BV2" s="208"/>
      <c r="BW2" s="208"/>
      <c r="BX2" s="208"/>
      <c r="BY2" s="208"/>
      <c r="BZ2" s="208"/>
      <c r="CA2" s="208"/>
      <c r="CB2" s="208"/>
      <c r="CC2" s="208"/>
      <c r="CD2" s="208"/>
      <c r="CE2" s="208"/>
      <c r="CF2" s="208"/>
      <c r="CG2" s="208"/>
      <c r="CH2" s="208"/>
      <c r="CI2" s="208"/>
      <c r="CJ2" s="208"/>
      <c r="CK2" s="208"/>
      <c r="CL2" s="208"/>
      <c r="CM2" s="208"/>
      <c r="CN2" s="208"/>
      <c r="CO2" s="208"/>
      <c r="CP2" s="218"/>
      <c r="CQ2" s="219"/>
      <c r="CR2" s="218"/>
      <c r="CS2" s="219"/>
      <c r="CT2" s="218"/>
      <c r="CU2" s="219"/>
      <c r="CV2" s="218"/>
      <c r="CW2" s="219"/>
      <c r="CX2" s="218"/>
      <c r="CY2" s="219"/>
      <c r="CZ2" s="218"/>
      <c r="DA2" s="219"/>
      <c r="DB2" s="218"/>
      <c r="DC2" s="219"/>
      <c r="DD2" s="218"/>
      <c r="DE2" s="219"/>
      <c r="DF2" s="218"/>
      <c r="DG2" s="219"/>
      <c r="DH2" s="218"/>
      <c r="DI2" s="219"/>
      <c r="DJ2" s="218"/>
      <c r="DK2" s="219"/>
    </row>
    <row r="3" spans="1:121" s="16" customFormat="1" ht="43.5" customHeight="1" x14ac:dyDescent="0.2">
      <c r="A3" s="195"/>
      <c r="B3" s="195"/>
      <c r="C3" s="197"/>
      <c r="D3" s="195"/>
      <c r="E3" s="199"/>
      <c r="F3" s="194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147" t="s">
        <v>36</v>
      </c>
      <c r="AC3" s="147" t="s">
        <v>350</v>
      </c>
      <c r="AD3" s="147" t="s">
        <v>36</v>
      </c>
      <c r="AE3" s="147" t="s">
        <v>350</v>
      </c>
      <c r="AF3" s="147" t="s">
        <v>36</v>
      </c>
      <c r="AG3" s="147" t="s">
        <v>350</v>
      </c>
      <c r="AH3" s="147" t="s">
        <v>36</v>
      </c>
      <c r="AI3" s="147" t="s">
        <v>350</v>
      </c>
      <c r="AJ3" s="147" t="s">
        <v>36</v>
      </c>
      <c r="AK3" s="147" t="s">
        <v>350</v>
      </c>
      <c r="AL3" s="147" t="s">
        <v>36</v>
      </c>
      <c r="AM3" s="147" t="s">
        <v>350</v>
      </c>
      <c r="AN3" s="147" t="s">
        <v>36</v>
      </c>
      <c r="AO3" s="147" t="s">
        <v>350</v>
      </c>
      <c r="AP3" s="147" t="s">
        <v>36</v>
      </c>
      <c r="AQ3" s="147" t="s">
        <v>350</v>
      </c>
      <c r="AR3" s="147" t="s">
        <v>36</v>
      </c>
      <c r="AS3" s="147" t="s">
        <v>350</v>
      </c>
      <c r="AT3" s="147" t="s">
        <v>36</v>
      </c>
      <c r="AU3" s="147" t="s">
        <v>350</v>
      </c>
      <c r="AV3" s="147" t="s">
        <v>36</v>
      </c>
      <c r="AW3" s="147" t="s">
        <v>350</v>
      </c>
      <c r="AX3" s="148" t="s">
        <v>36</v>
      </c>
      <c r="AY3" s="148" t="s">
        <v>350</v>
      </c>
      <c r="AZ3" s="147" t="s">
        <v>36</v>
      </c>
      <c r="BA3" s="147" t="s">
        <v>350</v>
      </c>
      <c r="BB3" s="147" t="s">
        <v>36</v>
      </c>
      <c r="BC3" s="147" t="s">
        <v>350</v>
      </c>
      <c r="BD3" s="147" t="s">
        <v>36</v>
      </c>
      <c r="BE3" s="147" t="s">
        <v>350</v>
      </c>
      <c r="BF3" s="147" t="s">
        <v>36</v>
      </c>
      <c r="BG3" s="147" t="s">
        <v>350</v>
      </c>
      <c r="BH3" s="147" t="s">
        <v>36</v>
      </c>
      <c r="BI3" s="147" t="s">
        <v>350</v>
      </c>
      <c r="BJ3" s="147" t="s">
        <v>36</v>
      </c>
      <c r="BK3" s="147" t="s">
        <v>350</v>
      </c>
      <c r="BL3" s="147" t="s">
        <v>36</v>
      </c>
      <c r="BM3" s="147" t="s">
        <v>350</v>
      </c>
      <c r="BN3" s="147" t="s">
        <v>36</v>
      </c>
      <c r="BO3" s="147" t="s">
        <v>350</v>
      </c>
      <c r="BP3" s="147" t="s">
        <v>36</v>
      </c>
      <c r="BQ3" s="147" t="s">
        <v>350</v>
      </c>
      <c r="BR3" s="147" t="s">
        <v>36</v>
      </c>
      <c r="BS3" s="147" t="s">
        <v>350</v>
      </c>
      <c r="BT3" s="147" t="s">
        <v>36</v>
      </c>
      <c r="BU3" s="147" t="s">
        <v>350</v>
      </c>
      <c r="BV3" s="147" t="s">
        <v>36</v>
      </c>
      <c r="BW3" s="147" t="s">
        <v>350</v>
      </c>
      <c r="BX3" s="147" t="s">
        <v>36</v>
      </c>
      <c r="BY3" s="147" t="s">
        <v>350</v>
      </c>
      <c r="BZ3" s="147" t="s">
        <v>36</v>
      </c>
      <c r="CA3" s="147" t="s">
        <v>350</v>
      </c>
      <c r="CB3" s="147" t="s">
        <v>36</v>
      </c>
      <c r="CC3" s="147" t="s">
        <v>350</v>
      </c>
      <c r="CD3" s="147" t="s">
        <v>36</v>
      </c>
      <c r="CE3" s="147" t="s">
        <v>350</v>
      </c>
      <c r="CF3" s="147" t="s">
        <v>36</v>
      </c>
      <c r="CG3" s="147" t="s">
        <v>350</v>
      </c>
      <c r="CH3" s="147" t="s">
        <v>36</v>
      </c>
      <c r="CI3" s="147" t="s">
        <v>350</v>
      </c>
      <c r="CJ3" s="147" t="s">
        <v>36</v>
      </c>
      <c r="CK3" s="147" t="s">
        <v>350</v>
      </c>
      <c r="CL3" s="147" t="s">
        <v>36</v>
      </c>
      <c r="CM3" s="147" t="s">
        <v>350</v>
      </c>
      <c r="CN3" s="147" t="s">
        <v>36</v>
      </c>
      <c r="CO3" s="147" t="s">
        <v>350</v>
      </c>
      <c r="CP3" s="148" t="s">
        <v>36</v>
      </c>
      <c r="CQ3" s="148" t="s">
        <v>350</v>
      </c>
      <c r="CR3" s="148" t="s">
        <v>36</v>
      </c>
      <c r="CS3" s="148" t="s">
        <v>350</v>
      </c>
      <c r="CT3" s="148" t="s">
        <v>36</v>
      </c>
      <c r="CU3" s="148" t="s">
        <v>350</v>
      </c>
      <c r="CV3" s="148" t="s">
        <v>36</v>
      </c>
      <c r="CW3" s="148" t="s">
        <v>350</v>
      </c>
      <c r="CX3" s="148" t="s">
        <v>36</v>
      </c>
      <c r="CY3" s="148" t="s">
        <v>350</v>
      </c>
      <c r="CZ3" s="148" t="s">
        <v>36</v>
      </c>
      <c r="DA3" s="148" t="s">
        <v>350</v>
      </c>
      <c r="DB3" s="148" t="s">
        <v>36</v>
      </c>
      <c r="DC3" s="148" t="s">
        <v>350</v>
      </c>
      <c r="DD3" s="148" t="s">
        <v>36</v>
      </c>
      <c r="DE3" s="148" t="s">
        <v>350</v>
      </c>
      <c r="DF3" s="148" t="s">
        <v>36</v>
      </c>
      <c r="DG3" s="148" t="s">
        <v>350</v>
      </c>
      <c r="DH3" s="148" t="s">
        <v>36</v>
      </c>
      <c r="DI3" s="148" t="s">
        <v>350</v>
      </c>
      <c r="DJ3" s="148" t="s">
        <v>36</v>
      </c>
      <c r="DK3" s="148" t="s">
        <v>350</v>
      </c>
      <c r="DN3" s="231" t="s">
        <v>359</v>
      </c>
      <c r="DO3" s="232" t="s">
        <v>360</v>
      </c>
      <c r="DP3" s="233" t="s">
        <v>361</v>
      </c>
      <c r="DQ3" s="233"/>
    </row>
    <row r="4" spans="1:121" ht="48" hidden="1" customHeight="1" x14ac:dyDescent="0.25">
      <c r="A4" s="17" t="s">
        <v>46</v>
      </c>
      <c r="B4" s="184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1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69" si="1">+AC4/G4</f>
        <v>0.97006931818181819</v>
      </c>
      <c r="AC4" s="22">
        <f t="shared" ref="AC4:AC21" si="2">SUM(AD4:AW4)</f>
        <v>42683050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5">
        <f>+'[3]MAYO 2017'!$AC$1137</f>
        <v>3683050</v>
      </c>
      <c r="AX4" s="23">
        <f t="shared" ref="AX4:AX69" si="3">1-AB4</f>
        <v>2.9930681818181815E-2</v>
      </c>
      <c r="AY4" s="22">
        <f t="shared" ref="AY4:AY15" si="4">SUM(AZ4:BS4)</f>
        <v>1316950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1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1316950</v>
      </c>
      <c r="BT4" s="23">
        <f t="shared" ref="BT4:BT69" si="7">+BU4/G4</f>
        <v>0.46223856818181819</v>
      </c>
      <c r="BU4" s="22">
        <f t="shared" ref="BU4:BU21" si="8">SUM(BV4:CO4)</f>
        <v>20338497</v>
      </c>
      <c r="BV4" s="22"/>
      <c r="BW4" s="22">
        <f>+'[3]MAYO 2017'!$H$1138</f>
        <v>16000000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>
        <f>+'[3]MAYO 2017'!$H$1152</f>
        <v>679009</v>
      </c>
      <c r="CJ4" s="22"/>
      <c r="CK4" s="22"/>
      <c r="CL4" s="22"/>
      <c r="CM4" s="22"/>
      <c r="CN4" s="22"/>
      <c r="CO4" s="22">
        <f>+'[3]MAYO 2017'!$H$1155</f>
        <v>3659488</v>
      </c>
      <c r="CP4" s="23">
        <f t="shared" ref="CP4:CP53" si="9">1-BT4</f>
        <v>0.53776143181818181</v>
      </c>
      <c r="CQ4" s="22">
        <f t="shared" ref="CQ4:CQ21" si="10">SUM(CR4:DK4)</f>
        <v>23661503</v>
      </c>
      <c r="CR4" s="22">
        <f>H4-BV4</f>
        <v>0</v>
      </c>
      <c r="CS4" s="22">
        <f t="shared" ref="CS4:DH19" si="11">I4-BW4</f>
        <v>0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22320991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1" si="12">Y4-CM4</f>
        <v>0</v>
      </c>
      <c r="DJ4" s="22">
        <f t="shared" si="12"/>
        <v>0</v>
      </c>
      <c r="DK4" s="22">
        <f t="shared" si="12"/>
        <v>1340512</v>
      </c>
      <c r="DN4" s="234"/>
      <c r="DO4" s="234"/>
      <c r="DP4" s="234"/>
      <c r="DQ4" s="234"/>
    </row>
    <row r="5" spans="1:121" ht="50.25" hidden="1" customHeight="1" x14ac:dyDescent="0.25">
      <c r="A5" s="27"/>
      <c r="B5" s="185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54854378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f>854378+1000000</f>
        <v>1854378</v>
      </c>
      <c r="AB5" s="23">
        <f t="shared" si="1"/>
        <v>0.98176991451803541</v>
      </c>
      <c r="AC5" s="22">
        <f>SUM(AD5:AW5)</f>
        <v>53854378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+'[4]FEBRERO 2017'!$AC$699</f>
        <v>854378</v>
      </c>
      <c r="AX5" s="23">
        <f t="shared" si="3"/>
        <v>1.8230085481964586E-2</v>
      </c>
      <c r="AY5" s="22">
        <f t="shared" si="4"/>
        <v>1000000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1000000</v>
      </c>
      <c r="BT5" s="23">
        <f t="shared" si="7"/>
        <v>0.25393291306666532</v>
      </c>
      <c r="BU5" s="22">
        <f t="shared" si="8"/>
        <v>13929332</v>
      </c>
      <c r="BV5" s="22"/>
      <c r="BW5" s="22">
        <f>+'[5]ABRIL 2017'!$H$984</f>
        <v>13074954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>
        <f>+'[4]FEBRERO 2017'!$H$702</f>
        <v>854378</v>
      </c>
      <c r="CP5" s="23">
        <f t="shared" si="9"/>
        <v>0.74606708693333468</v>
      </c>
      <c r="CQ5" s="22">
        <f t="shared" si="10"/>
        <v>40925046</v>
      </c>
      <c r="CR5" s="22">
        <f t="shared" ref="CR5:DG21" si="13">H5-BV5</f>
        <v>0</v>
      </c>
      <c r="CS5" s="22">
        <f t="shared" si="11"/>
        <v>18925046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21000000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1000000</v>
      </c>
      <c r="DN5" s="234"/>
      <c r="DO5" s="234"/>
      <c r="DP5" s="234"/>
      <c r="DQ5" s="234"/>
    </row>
    <row r="6" spans="1:121" ht="36.75" hidden="1" customHeight="1" x14ac:dyDescent="0.25">
      <c r="A6" s="27"/>
      <c r="B6" s="186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29594219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/>
      <c r="AB6" s="23">
        <f t="shared" si="1"/>
        <v>0.59451540180871132</v>
      </c>
      <c r="AC6" s="22">
        <f>SUM(AD6:AW6)</f>
        <v>17594219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/>
      <c r="AX6" s="23">
        <f t="shared" si="3"/>
        <v>0.40548459819128868</v>
      </c>
      <c r="AY6" s="22">
        <f t="shared" si="4"/>
        <v>12000000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0</v>
      </c>
      <c r="BT6" s="23">
        <f t="shared" si="7"/>
        <v>0</v>
      </c>
      <c r="BU6" s="22">
        <f>SUM(BV6:CO6)</f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 t="shared" si="10"/>
        <v>29594219</v>
      </c>
      <c r="CR6" s="22">
        <f t="shared" si="13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0</v>
      </c>
      <c r="DN6" s="234"/>
      <c r="DO6" s="234"/>
      <c r="DP6" s="234"/>
      <c r="DQ6" s="234"/>
    </row>
    <row r="7" spans="1:121" ht="54.75" hidden="1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36000000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v>20000000</v>
      </c>
      <c r="AB7" s="23">
        <f t="shared" si="1"/>
        <v>0.20955808333333334</v>
      </c>
      <c r="AC7" s="22">
        <f>SUM(AD7:AW7)</f>
        <v>7544091</v>
      </c>
      <c r="AD7" s="22"/>
      <c r="AE7" s="22"/>
      <c r="AF7" s="22">
        <f>+'[3]MAYO 2017'!$L$1179</f>
        <v>7544091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3">
        <f t="shared" si="3"/>
        <v>0.79044191666666663</v>
      </c>
      <c r="AY7" s="22">
        <f t="shared" si="4"/>
        <v>28455909</v>
      </c>
      <c r="AZ7" s="22">
        <f t="shared" si="5"/>
        <v>0</v>
      </c>
      <c r="BA7" s="22">
        <f t="shared" si="5"/>
        <v>0</v>
      </c>
      <c r="BB7" s="22">
        <f t="shared" si="5"/>
        <v>8455909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20000000</v>
      </c>
      <c r="BT7" s="23">
        <f t="shared" si="7"/>
        <v>0.20955808333333334</v>
      </c>
      <c r="BU7" s="22">
        <f t="shared" si="8"/>
        <v>7544091</v>
      </c>
      <c r="BV7" s="22"/>
      <c r="BW7" s="22"/>
      <c r="BX7" s="22">
        <f>+'[3]MAYO 2017'!$H$1177</f>
        <v>7544091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3">
        <f t="shared" si="9"/>
        <v>0.79044191666666663</v>
      </c>
      <c r="CQ7" s="22">
        <f t="shared" si="10"/>
        <v>28455909</v>
      </c>
      <c r="CR7" s="22">
        <f t="shared" si="13"/>
        <v>0</v>
      </c>
      <c r="CS7" s="22">
        <f t="shared" si="11"/>
        <v>0</v>
      </c>
      <c r="CT7" s="22">
        <f t="shared" si="11"/>
        <v>8455909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20000000</v>
      </c>
      <c r="DN7" s="234"/>
      <c r="DO7" s="234"/>
      <c r="DP7" s="234"/>
      <c r="DQ7" s="234"/>
    </row>
    <row r="8" spans="1:121" ht="63.75" hidden="1" customHeight="1" x14ac:dyDescent="0.25">
      <c r="A8" s="27"/>
      <c r="B8" s="184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0.31286634143535402</v>
      </c>
      <c r="BU8" s="22">
        <f>SUM(BV8:CO8)</f>
        <v>55780981</v>
      </c>
      <c r="BV8" s="22"/>
      <c r="BW8" s="22">
        <f>+'[3]MAYO 2017'!$H$146</f>
        <v>55780981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0.68713365856464592</v>
      </c>
      <c r="CQ8" s="22">
        <f t="shared" si="10"/>
        <v>122509150</v>
      </c>
      <c r="CR8" s="22">
        <f t="shared" si="13"/>
        <v>0</v>
      </c>
      <c r="CS8" s="22">
        <f t="shared" si="11"/>
        <v>122509150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N8" s="234"/>
      <c r="DO8" s="234"/>
      <c r="DP8" s="234"/>
      <c r="DQ8" s="234"/>
    </row>
    <row r="9" spans="1:121" ht="68.25" hidden="1" customHeight="1" x14ac:dyDescent="0.25">
      <c r="A9" s="27"/>
      <c r="B9" s="185"/>
      <c r="C9" s="18" t="s">
        <v>64</v>
      </c>
      <c r="D9" s="19" t="s">
        <v>65</v>
      </c>
      <c r="E9" s="20">
        <v>310</v>
      </c>
      <c r="F9" s="32" t="s">
        <v>66</v>
      </c>
      <c r="G9" s="22">
        <f t="shared" si="0"/>
        <v>364000000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f>51000000+5000000</f>
        <v>56000000</v>
      </c>
      <c r="AB9" s="23">
        <f t="shared" si="1"/>
        <v>0.29607890384615387</v>
      </c>
      <c r="AC9" s="22">
        <f t="shared" si="2"/>
        <v>107772721</v>
      </c>
      <c r="AD9" s="22"/>
      <c r="AE9" s="22">
        <f>+'[4]FEBRERO 2017'!$K$125</f>
        <v>5834000</v>
      </c>
      <c r="AF9" s="22"/>
      <c r="AG9" s="22">
        <f>+'[3]MAYO 2017'!$L$166</f>
        <v>66938721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+'[1]ENERO 2017'!$G$112</f>
        <v>35000000</v>
      </c>
      <c r="AX9" s="23">
        <f t="shared" si="3"/>
        <v>0.70392109615384613</v>
      </c>
      <c r="AY9" s="22">
        <f t="shared" si="4"/>
        <v>256227279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119351410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21000000</v>
      </c>
      <c r="BT9" s="23">
        <f t="shared" si="7"/>
        <v>0.20753756593406594</v>
      </c>
      <c r="BU9" s="22">
        <f>SUM(BV9:CO9)</f>
        <v>75543674</v>
      </c>
      <c r="BV9" s="22"/>
      <c r="BW9" s="22">
        <f>+'[4]FEBRERO 2017'!$K$125</f>
        <v>5834000</v>
      </c>
      <c r="BX9" s="22"/>
      <c r="BY9" s="22">
        <f>+'[3]MAYO 2017'!$L$166</f>
        <v>66938721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+'[3]MAYO 2017'!$H$167</f>
        <v>2770953</v>
      </c>
      <c r="CP9" s="23">
        <f t="shared" si="9"/>
        <v>0.79246243406593408</v>
      </c>
      <c r="CQ9" s="22">
        <f t="shared" si="10"/>
        <v>288456326</v>
      </c>
      <c r="CR9" s="22">
        <f t="shared" si="13"/>
        <v>0</v>
      </c>
      <c r="CS9" s="22">
        <f t="shared" si="11"/>
        <v>115875869</v>
      </c>
      <c r="CT9" s="22">
        <f t="shared" si="11"/>
        <v>0</v>
      </c>
      <c r="CU9" s="22">
        <f t="shared" si="11"/>
        <v>119351410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53229047</v>
      </c>
      <c r="DN9" s="234"/>
      <c r="DO9" s="234"/>
      <c r="DP9" s="234"/>
      <c r="DQ9" s="234"/>
    </row>
    <row r="10" spans="1:121" ht="19.5" hidden="1" customHeight="1" x14ac:dyDescent="0.25">
      <c r="A10" s="27"/>
      <c r="B10" s="185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+'[4]FEBRERO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</v>
      </c>
      <c r="BU10" s="22">
        <f t="shared" si="8"/>
        <v>0</v>
      </c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1</v>
      </c>
      <c r="CQ10" s="22">
        <f t="shared" si="10"/>
        <v>30000000</v>
      </c>
      <c r="CR10" s="22">
        <f t="shared" si="13"/>
        <v>0</v>
      </c>
      <c r="CS10" s="22">
        <f t="shared" si="11"/>
        <v>30000000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N10" s="234"/>
      <c r="DO10" s="234"/>
      <c r="DP10" s="234"/>
      <c r="DQ10" s="234"/>
    </row>
    <row r="11" spans="1:121" ht="35.25" hidden="1" customHeight="1" x14ac:dyDescent="0.25">
      <c r="A11" s="27"/>
      <c r="B11" s="185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3"/>
      <c r="I11" s="22"/>
      <c r="J11" s="33"/>
      <c r="K11" s="22">
        <v>23240492</v>
      </c>
      <c r="L11" s="33"/>
      <c r="M11" s="22"/>
      <c r="N11" s="22"/>
      <c r="O11" s="33"/>
      <c r="P11" s="25"/>
      <c r="Q11" s="25"/>
      <c r="R11" s="25"/>
      <c r="S11" s="25"/>
      <c r="T11" s="25"/>
      <c r="U11" s="22"/>
      <c r="V11" s="25"/>
      <c r="W11" s="25"/>
      <c r="X11" s="25"/>
      <c r="Y11" s="25"/>
      <c r="Z11" s="25"/>
      <c r="AA11" s="33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3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N11" s="234"/>
      <c r="DO11" s="234"/>
      <c r="DP11" s="234"/>
      <c r="DQ11" s="234"/>
    </row>
    <row r="12" spans="1:121" ht="69.75" hidden="1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367600000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f>70600000+4000000+3000000</f>
        <v>77600000</v>
      </c>
      <c r="AB12" s="23">
        <f t="shared" si="1"/>
        <v>0.88090974972796521</v>
      </c>
      <c r="AC12" s="22">
        <f t="shared" si="2"/>
        <v>323822424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+'[3]MAYO 2017'!$AC$1204</f>
        <v>33822424</v>
      </c>
      <c r="AX12" s="23">
        <f t="shared" si="3"/>
        <v>0.11909025027203479</v>
      </c>
      <c r="AY12" s="22">
        <f t="shared" si="4"/>
        <v>43777576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43777576</v>
      </c>
      <c r="BT12" s="23">
        <f t="shared" si="7"/>
        <v>0.46594875136017411</v>
      </c>
      <c r="BU12" s="22">
        <f t="shared" si="8"/>
        <v>171282761</v>
      </c>
      <c r="BV12" s="22"/>
      <c r="BW12" s="22">
        <f>+'[3]MAYO 2017'!$H$1207</f>
        <v>48133862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>
        <f>+'[3]MAYO 2017'!$H$1221</f>
        <v>89508275</v>
      </c>
      <c r="CJ12" s="22"/>
      <c r="CK12" s="22"/>
      <c r="CL12" s="22"/>
      <c r="CM12" s="22"/>
      <c r="CN12" s="22"/>
      <c r="CO12" s="22">
        <f>+'[3]MAYO 2017'!$H$1205+'[3]MAYO 2017'!$H$1213+'[3]MAYO 2017'!$H$1215+'[3]MAYO 2017'!$H$1218+'[3]MAYO 2017'!$H$1219+'[3]MAYO 2017'!$H$1220+'[3]MAYO 2017'!$H$1244+'[3]MAYO 2017'!$H$1245+'[3]MAYO 2017'!$H$1247+'[3]MAYO 2017'!$H$1248+'[3]MAYO 2017'!$H$1250+'[3]MAYO 2017'!$H$1252</f>
        <v>33640624</v>
      </c>
      <c r="CP12" s="23">
        <f t="shared" si="9"/>
        <v>0.53405124863982589</v>
      </c>
      <c r="CQ12" s="22">
        <f t="shared" si="10"/>
        <v>196317239</v>
      </c>
      <c r="CR12" s="22">
        <f t="shared" si="13"/>
        <v>0</v>
      </c>
      <c r="CS12" s="22">
        <f t="shared" si="11"/>
        <v>91866138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60491725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43959376</v>
      </c>
      <c r="DN12" s="234"/>
      <c r="DO12" s="234"/>
      <c r="DP12" s="234"/>
      <c r="DQ12" s="234"/>
    </row>
    <row r="13" spans="1:121" ht="35.25" hidden="1" customHeight="1" x14ac:dyDescent="0.25">
      <c r="A13" s="27"/>
      <c r="B13" s="34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0.14017136999999999</v>
      </c>
      <c r="BU13" s="22">
        <f t="shared" si="8"/>
        <v>14017137</v>
      </c>
      <c r="BV13" s="22"/>
      <c r="BW13" s="22"/>
      <c r="BX13" s="22">
        <f>+'[4]FEBRERO 2017'!$H$740</f>
        <v>14017137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3">
        <f t="shared" si="9"/>
        <v>0.85982862999999998</v>
      </c>
      <c r="CQ13" s="22">
        <f t="shared" si="10"/>
        <v>85982863</v>
      </c>
      <c r="CR13" s="22">
        <f t="shared" si="13"/>
        <v>0</v>
      </c>
      <c r="CS13" s="22">
        <f t="shared" si="11"/>
        <v>0</v>
      </c>
      <c r="CT13" s="22">
        <f t="shared" si="11"/>
        <v>35982863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50000000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N13" s="234"/>
      <c r="DO13" s="234"/>
      <c r="DP13" s="234"/>
      <c r="DQ13" s="234"/>
    </row>
    <row r="14" spans="1:121" ht="45" hidden="1" x14ac:dyDescent="0.25">
      <c r="A14" s="27"/>
      <c r="B14" s="34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1</v>
      </c>
      <c r="AC14" s="22">
        <f t="shared" si="2"/>
        <v>75092920</v>
      </c>
      <c r="AD14" s="22"/>
      <c r="AE14" s="22"/>
      <c r="AF14" s="22">
        <f>+'[3]MAYO 2017'!$L$1270</f>
        <v>50000000</v>
      </c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</v>
      </c>
      <c r="AY14" s="22">
        <f t="shared" si="4"/>
        <v>0</v>
      </c>
      <c r="AZ14" s="22">
        <f t="shared" si="5"/>
        <v>0</v>
      </c>
      <c r="BA14" s="22">
        <f t="shared" si="5"/>
        <v>0</v>
      </c>
      <c r="BB14" s="22">
        <f t="shared" si="5"/>
        <v>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3.2341890553729963E-2</v>
      </c>
      <c r="BU14" s="22">
        <f t="shared" si="8"/>
        <v>2428647</v>
      </c>
      <c r="BV14" s="22"/>
      <c r="BW14" s="22"/>
      <c r="BX14" s="22"/>
      <c r="BY14" s="22">
        <f>+'[3]MAYO 2017'!$H$1268</f>
        <v>2428647</v>
      </c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0.96765810944627006</v>
      </c>
      <c r="CQ14" s="22">
        <f t="shared" si="10"/>
        <v>72664273</v>
      </c>
      <c r="CR14" s="22">
        <f t="shared" si="13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22664273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N14" s="234"/>
      <c r="DO14" s="234"/>
      <c r="DP14" s="234"/>
      <c r="DQ14" s="234"/>
    </row>
    <row r="15" spans="1:121" ht="37.5" hidden="1" customHeight="1" x14ac:dyDescent="0.25">
      <c r="A15" s="27"/>
      <c r="B15" s="34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0.32141085039461242</v>
      </c>
      <c r="BU15" s="22">
        <f t="shared" si="8"/>
        <v>33312949</v>
      </c>
      <c r="BV15" s="22"/>
      <c r="BW15" s="22"/>
      <c r="BX15" s="22">
        <f>+'[5]ABRIL 2017'!$H$1076</f>
        <v>33312949</v>
      </c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0.67858914960538752</v>
      </c>
      <c r="CQ15" s="22">
        <f t="shared" si="10"/>
        <v>70333051</v>
      </c>
      <c r="CR15" s="22">
        <f t="shared" si="13"/>
        <v>0</v>
      </c>
      <c r="CS15" s="22">
        <f t="shared" si="11"/>
        <v>0</v>
      </c>
      <c r="CT15" s="22">
        <f t="shared" si="11"/>
        <v>46687051</v>
      </c>
      <c r="CU15" s="22">
        <f>K15-BY15</f>
        <v>23646000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N15" s="234"/>
      <c r="DO15" s="235"/>
      <c r="DP15" s="234"/>
      <c r="DQ15" s="234"/>
    </row>
    <row r="16" spans="1:121" ht="28.5" hidden="1" customHeight="1" x14ac:dyDescent="0.25">
      <c r="A16" s="27"/>
      <c r="B16" s="34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1" si="14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3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N16" s="234"/>
      <c r="DO16" s="234"/>
      <c r="DP16" s="234"/>
      <c r="DQ16" s="234"/>
    </row>
    <row r="17" spans="1:121" ht="39" hidden="1" customHeight="1" x14ac:dyDescent="0.25">
      <c r="A17" s="27"/>
      <c r="B17" s="184" t="s">
        <v>83</v>
      </c>
      <c r="C17" s="30" t="s">
        <v>84</v>
      </c>
      <c r="D17" s="19" t="s">
        <v>85</v>
      </c>
      <c r="E17" s="20">
        <v>510</v>
      </c>
      <c r="F17" s="21" t="s">
        <v>86</v>
      </c>
      <c r="G17" s="22">
        <f t="shared" si="0"/>
        <v>181000000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>
        <v>16000000</v>
      </c>
      <c r="AB17" s="23">
        <f t="shared" si="1"/>
        <v>0.91068906077348066</v>
      </c>
      <c r="AC17" s="22">
        <f t="shared" si="2"/>
        <v>164834720</v>
      </c>
      <c r="AD17" s="22"/>
      <c r="AE17" s="22">
        <f>+'[2]FEBRERO 2017'!$K$920</f>
        <v>164834720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3">
        <f>1-AB17</f>
        <v>8.9310939226519337E-2</v>
      </c>
      <c r="AY17" s="22">
        <f t="shared" si="14"/>
        <v>16165280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16000000</v>
      </c>
      <c r="BT17" s="23">
        <f t="shared" si="7"/>
        <v>0.73865726519337016</v>
      </c>
      <c r="BU17" s="22">
        <f t="shared" si="8"/>
        <v>133696965</v>
      </c>
      <c r="BV17" s="22"/>
      <c r="BW17" s="22">
        <f>+'[5]ABRIL 2017'!$H$1100</f>
        <v>133696965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3">
        <f t="shared" si="9"/>
        <v>0.26134273480662984</v>
      </c>
      <c r="CQ17" s="22">
        <f t="shared" si="10"/>
        <v>47303035</v>
      </c>
      <c r="CR17" s="22">
        <f t="shared" si="13"/>
        <v>0</v>
      </c>
      <c r="CS17" s="22">
        <f t="shared" si="11"/>
        <v>31303035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16000000</v>
      </c>
      <c r="DN17" s="234"/>
      <c r="DO17" s="234"/>
      <c r="DP17" s="234"/>
      <c r="DQ17" s="234"/>
    </row>
    <row r="18" spans="1:121" ht="48" hidden="1" customHeight="1" x14ac:dyDescent="0.25">
      <c r="A18" s="27"/>
      <c r="B18" s="185"/>
      <c r="C18" s="30" t="s">
        <v>87</v>
      </c>
      <c r="D18" s="19" t="s">
        <v>88</v>
      </c>
      <c r="E18" s="20">
        <v>510</v>
      </c>
      <c r="F18" s="21" t="s">
        <v>86</v>
      </c>
      <c r="G18" s="22">
        <f t="shared" si="0"/>
        <v>37440391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>
        <f>5000000</f>
        <v>5000000</v>
      </c>
      <c r="AB18" s="23">
        <f t="shared" si="1"/>
        <v>0.86645438612005954</v>
      </c>
      <c r="AC18" s="22">
        <f t="shared" si="2"/>
        <v>32440391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/>
      <c r="AX18" s="23">
        <f t="shared" si="3"/>
        <v>0.13354561387994046</v>
      </c>
      <c r="AY18" s="22">
        <f t="shared" si="14"/>
        <v>5000000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5000000</v>
      </c>
      <c r="BT18" s="23">
        <f t="shared" si="7"/>
        <v>0.62390160401903927</v>
      </c>
      <c r="BU18" s="22">
        <f t="shared" si="8"/>
        <v>23359120</v>
      </c>
      <c r="BV18" s="22"/>
      <c r="BW18" s="22">
        <f>+'[5]ABRIL 2017'!$H$1134</f>
        <v>23359120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0.37609839598096073</v>
      </c>
      <c r="CQ18" s="22">
        <f t="shared" si="10"/>
        <v>14081271</v>
      </c>
      <c r="CR18" s="22">
        <f t="shared" si="13"/>
        <v>0</v>
      </c>
      <c r="CS18" s="22">
        <f t="shared" si="11"/>
        <v>1640880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5000000</v>
      </c>
      <c r="DN18" s="234"/>
      <c r="DO18" s="234"/>
      <c r="DP18" s="234"/>
      <c r="DQ18" s="234"/>
    </row>
    <row r="19" spans="1:121" ht="33" hidden="1" customHeight="1" x14ac:dyDescent="0.25">
      <c r="A19" s="27"/>
      <c r="B19" s="184" t="s">
        <v>89</v>
      </c>
      <c r="C19" s="18" t="s">
        <v>90</v>
      </c>
      <c r="D19" s="19" t="s">
        <v>91</v>
      </c>
      <c r="E19" s="20">
        <v>510</v>
      </c>
      <c r="F19" s="21" t="s">
        <v>56</v>
      </c>
      <c r="G19" s="22">
        <f t="shared" si="0"/>
        <v>12000000</v>
      </c>
      <c r="H19" s="22"/>
      <c r="I19" s="22">
        <v>12000000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3">
        <f t="shared" si="1"/>
        <v>1</v>
      </c>
      <c r="AC19" s="22">
        <f t="shared" si="2"/>
        <v>12000000</v>
      </c>
      <c r="AD19" s="22"/>
      <c r="AE19" s="22">
        <f>+'[2]FEBRERO 2017'!$K$964</f>
        <v>12000000</v>
      </c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0</v>
      </c>
      <c r="AY19" s="22">
        <f t="shared" si="14"/>
        <v>0</v>
      </c>
      <c r="AZ19" s="22">
        <f t="shared" si="5"/>
        <v>0</v>
      </c>
      <c r="BA19" s="22">
        <f t="shared" si="5"/>
        <v>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0</v>
      </c>
      <c r="BO19" s="22">
        <f t="shared" ref="BO19:BO21" si="15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7.2499999999999995E-2</v>
      </c>
      <c r="BU19" s="22">
        <f t="shared" si="8"/>
        <v>870000</v>
      </c>
      <c r="BV19" s="22"/>
      <c r="BW19" s="22">
        <f>+'[2]FEBRERO 2017'!$H$965</f>
        <v>870000</v>
      </c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0.92749999999999999</v>
      </c>
      <c r="CQ19" s="22">
        <f t="shared" si="10"/>
        <v>11130000</v>
      </c>
      <c r="CR19" s="22">
        <f t="shared" si="13"/>
        <v>0</v>
      </c>
      <c r="CS19" s="22">
        <f t="shared" si="11"/>
        <v>11130000</v>
      </c>
      <c r="CT19" s="22">
        <f t="shared" si="11"/>
        <v>0</v>
      </c>
      <c r="CU19" s="22">
        <f t="shared" si="11"/>
        <v>0</v>
      </c>
      <c r="CV19" s="22">
        <f t="shared" si="11"/>
        <v>0</v>
      </c>
      <c r="CW19" s="22">
        <f t="shared" si="11"/>
        <v>0</v>
      </c>
      <c r="CX19" s="22">
        <f t="shared" si="11"/>
        <v>0</v>
      </c>
      <c r="CY19" s="22">
        <f t="shared" si="11"/>
        <v>0</v>
      </c>
      <c r="CZ19" s="22">
        <f t="shared" si="11"/>
        <v>0</v>
      </c>
      <c r="DA19" s="22">
        <f t="shared" si="11"/>
        <v>0</v>
      </c>
      <c r="DB19" s="22">
        <f t="shared" si="11"/>
        <v>0</v>
      </c>
      <c r="DC19" s="22">
        <f t="shared" si="11"/>
        <v>0</v>
      </c>
      <c r="DD19" s="22">
        <f t="shared" si="11"/>
        <v>0</v>
      </c>
      <c r="DE19" s="22">
        <f t="shared" si="11"/>
        <v>0</v>
      </c>
      <c r="DF19" s="22">
        <f t="shared" si="11"/>
        <v>0</v>
      </c>
      <c r="DG19" s="22">
        <f t="shared" si="11"/>
        <v>0</v>
      </c>
      <c r="DH19" s="22">
        <f t="shared" si="11"/>
        <v>0</v>
      </c>
      <c r="DI19" s="22">
        <f t="shared" si="12"/>
        <v>0</v>
      </c>
      <c r="DJ19" s="22">
        <f t="shared" si="12"/>
        <v>0</v>
      </c>
      <c r="DK19" s="22">
        <f t="shared" si="12"/>
        <v>0</v>
      </c>
      <c r="DN19" s="234"/>
      <c r="DO19" s="234"/>
      <c r="DP19" s="234"/>
      <c r="DQ19" s="234"/>
    </row>
    <row r="20" spans="1:121" ht="42" hidden="1" customHeight="1" x14ac:dyDescent="0.25">
      <c r="A20" s="36"/>
      <c r="B20" s="186"/>
      <c r="C20" s="18" t="s">
        <v>92</v>
      </c>
      <c r="D20" s="19" t="s">
        <v>93</v>
      </c>
      <c r="E20" s="20">
        <v>510</v>
      </c>
      <c r="F20" s="21" t="s">
        <v>94</v>
      </c>
      <c r="G20" s="22">
        <f t="shared" si="0"/>
        <v>73500000</v>
      </c>
      <c r="H20" s="22"/>
      <c r="I20" s="22">
        <v>38000000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>
        <v>9000000</v>
      </c>
      <c r="V20" s="22"/>
      <c r="W20" s="22"/>
      <c r="X20" s="22"/>
      <c r="Y20" s="22"/>
      <c r="Z20" s="22"/>
      <c r="AA20" s="22">
        <v>26500000</v>
      </c>
      <c r="AB20" s="23">
        <f t="shared" si="1"/>
        <v>0.85034013605442171</v>
      </c>
      <c r="AC20" s="22">
        <f t="shared" si="2"/>
        <v>62500000</v>
      </c>
      <c r="AD20" s="22"/>
      <c r="AE20" s="22">
        <f>+'[1]ENERO 2017'!$K$619</f>
        <v>38000000</v>
      </c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>
        <f>+'[1]ENERO 2017'!$T$619</f>
        <v>24500000</v>
      </c>
      <c r="AX20" s="23">
        <f t="shared" si="3"/>
        <v>0.14965986394557829</v>
      </c>
      <c r="AY20" s="22">
        <f t="shared" si="14"/>
        <v>11000000</v>
      </c>
      <c r="AZ20" s="22">
        <f t="shared" ref="AZ20:BN21" si="16">+H20-AD20</f>
        <v>0</v>
      </c>
      <c r="BA20" s="22">
        <f t="shared" si="16"/>
        <v>0</v>
      </c>
      <c r="BB20" s="22">
        <f t="shared" si="16"/>
        <v>0</v>
      </c>
      <c r="BC20" s="22">
        <f t="shared" si="16"/>
        <v>0</v>
      </c>
      <c r="BD20" s="22">
        <f t="shared" si="16"/>
        <v>0</v>
      </c>
      <c r="BE20" s="22">
        <f t="shared" si="16"/>
        <v>0</v>
      </c>
      <c r="BF20" s="22">
        <f t="shared" si="16"/>
        <v>0</v>
      </c>
      <c r="BG20" s="22">
        <f t="shared" si="16"/>
        <v>0</v>
      </c>
      <c r="BH20" s="22">
        <f t="shared" si="16"/>
        <v>0</v>
      </c>
      <c r="BI20" s="22">
        <f t="shared" si="16"/>
        <v>0</v>
      </c>
      <c r="BJ20" s="22">
        <f t="shared" si="16"/>
        <v>0</v>
      </c>
      <c r="BK20" s="22">
        <f t="shared" si="16"/>
        <v>0</v>
      </c>
      <c r="BL20" s="22">
        <f t="shared" si="16"/>
        <v>0</v>
      </c>
      <c r="BM20" s="22">
        <f t="shared" si="16"/>
        <v>9000000</v>
      </c>
      <c r="BN20" s="22">
        <f t="shared" si="16"/>
        <v>0</v>
      </c>
      <c r="BO20" s="22">
        <f t="shared" si="15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2000000</v>
      </c>
      <c r="BT20" s="23">
        <f t="shared" si="7"/>
        <v>0.33551759183673469</v>
      </c>
      <c r="BU20" s="22">
        <f t="shared" si="8"/>
        <v>24660543</v>
      </c>
      <c r="BV20" s="22"/>
      <c r="BW20" s="22">
        <f>+'[2]FEBRERO 2017'!$H$971</f>
        <v>22660543</v>
      </c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>
        <f>+'[4]FEBRERO 2017'!$H$806</f>
        <v>2000000</v>
      </c>
      <c r="CP20" s="23">
        <f t="shared" si="9"/>
        <v>0.66448240816326531</v>
      </c>
      <c r="CQ20" s="22">
        <f t="shared" si="10"/>
        <v>48839457</v>
      </c>
      <c r="CR20" s="22">
        <f t="shared" si="13"/>
        <v>0</v>
      </c>
      <c r="CS20" s="22">
        <f t="shared" si="13"/>
        <v>15339457</v>
      </c>
      <c r="CT20" s="22">
        <f t="shared" si="13"/>
        <v>0</v>
      </c>
      <c r="CU20" s="22">
        <f t="shared" si="13"/>
        <v>0</v>
      </c>
      <c r="CV20" s="22">
        <f t="shared" si="13"/>
        <v>0</v>
      </c>
      <c r="CW20" s="22">
        <f t="shared" si="13"/>
        <v>0</v>
      </c>
      <c r="CX20" s="22">
        <f t="shared" si="13"/>
        <v>0</v>
      </c>
      <c r="CY20" s="22">
        <f t="shared" si="13"/>
        <v>0</v>
      </c>
      <c r="CZ20" s="22">
        <f t="shared" si="13"/>
        <v>0</v>
      </c>
      <c r="DA20" s="22">
        <f t="shared" si="13"/>
        <v>0</v>
      </c>
      <c r="DB20" s="22">
        <f t="shared" si="13"/>
        <v>0</v>
      </c>
      <c r="DC20" s="22">
        <f t="shared" si="13"/>
        <v>0</v>
      </c>
      <c r="DD20" s="22">
        <f t="shared" si="13"/>
        <v>0</v>
      </c>
      <c r="DE20" s="22">
        <f t="shared" si="13"/>
        <v>9000000</v>
      </c>
      <c r="DF20" s="22">
        <f t="shared" si="13"/>
        <v>0</v>
      </c>
      <c r="DG20" s="22">
        <f t="shared" si="13"/>
        <v>0</v>
      </c>
      <c r="DH20" s="22">
        <f t="shared" ref="DH20:DH21" si="17">X20-CL20</f>
        <v>0</v>
      </c>
      <c r="DI20" s="22">
        <f t="shared" si="12"/>
        <v>0</v>
      </c>
      <c r="DJ20" s="22">
        <f t="shared" si="12"/>
        <v>0</v>
      </c>
      <c r="DK20" s="22">
        <f t="shared" si="12"/>
        <v>24500000</v>
      </c>
      <c r="DN20" s="234"/>
      <c r="DO20" s="234"/>
      <c r="DP20" s="234"/>
      <c r="DQ20" s="234"/>
    </row>
    <row r="21" spans="1:121" ht="34.5" hidden="1" customHeight="1" x14ac:dyDescent="0.25">
      <c r="A21" s="36"/>
      <c r="B21" s="37"/>
      <c r="C21" s="18" t="s">
        <v>95</v>
      </c>
      <c r="D21" s="38" t="s">
        <v>96</v>
      </c>
      <c r="E21" s="20">
        <v>510</v>
      </c>
      <c r="F21" s="21" t="s">
        <v>56</v>
      </c>
      <c r="G21" s="22">
        <f t="shared" si="0"/>
        <v>20000000</v>
      </c>
      <c r="H21" s="39"/>
      <c r="I21" s="39"/>
      <c r="J21" s="39">
        <v>20000000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23">
        <f t="shared" si="1"/>
        <v>0.1275085</v>
      </c>
      <c r="AC21" s="22">
        <f t="shared" si="2"/>
        <v>2550170</v>
      </c>
      <c r="AD21" s="39"/>
      <c r="AE21" s="39"/>
      <c r="AF21" s="39">
        <f>+'[4]FEBRERO 2017'!$L$811</f>
        <v>2550170</v>
      </c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23">
        <f t="shared" si="3"/>
        <v>0.87249149999999998</v>
      </c>
      <c r="AY21" s="22">
        <f t="shared" si="14"/>
        <v>17449830</v>
      </c>
      <c r="AZ21" s="22">
        <f t="shared" si="16"/>
        <v>0</v>
      </c>
      <c r="BA21" s="22">
        <f t="shared" si="16"/>
        <v>0</v>
      </c>
      <c r="BB21" s="22">
        <f t="shared" si="16"/>
        <v>17449830</v>
      </c>
      <c r="BC21" s="22">
        <f t="shared" si="16"/>
        <v>0</v>
      </c>
      <c r="BD21" s="22">
        <f t="shared" si="16"/>
        <v>0</v>
      </c>
      <c r="BE21" s="22">
        <f t="shared" si="16"/>
        <v>0</v>
      </c>
      <c r="BF21" s="22">
        <f t="shared" si="16"/>
        <v>0</v>
      </c>
      <c r="BG21" s="22">
        <f t="shared" si="16"/>
        <v>0</v>
      </c>
      <c r="BH21" s="22">
        <f t="shared" si="16"/>
        <v>0</v>
      </c>
      <c r="BI21" s="22">
        <f t="shared" si="16"/>
        <v>0</v>
      </c>
      <c r="BJ21" s="22">
        <f t="shared" si="16"/>
        <v>0</v>
      </c>
      <c r="BK21" s="22">
        <f t="shared" si="16"/>
        <v>0</v>
      </c>
      <c r="BL21" s="22">
        <f t="shared" si="16"/>
        <v>0</v>
      </c>
      <c r="BM21" s="22">
        <f t="shared" si="16"/>
        <v>0</v>
      </c>
      <c r="BN21" s="22">
        <f t="shared" si="16"/>
        <v>0</v>
      </c>
      <c r="BO21" s="22">
        <f t="shared" si="15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0.1275085</v>
      </c>
      <c r="BU21" s="22">
        <f t="shared" si="8"/>
        <v>2550170</v>
      </c>
      <c r="BV21" s="39"/>
      <c r="BW21" s="39"/>
      <c r="BX21" s="39">
        <f>+'[4]FEBRERO 2017'!$H$809</f>
        <v>2550170</v>
      </c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23">
        <f t="shared" si="9"/>
        <v>0.87249149999999998</v>
      </c>
      <c r="CQ21" s="22">
        <f t="shared" si="10"/>
        <v>17449830</v>
      </c>
      <c r="CR21" s="22">
        <f t="shared" si="13"/>
        <v>0</v>
      </c>
      <c r="CS21" s="22">
        <f t="shared" si="13"/>
        <v>0</v>
      </c>
      <c r="CT21" s="22">
        <f t="shared" si="13"/>
        <v>17449830</v>
      </c>
      <c r="CU21" s="22">
        <f t="shared" si="13"/>
        <v>0</v>
      </c>
      <c r="CV21" s="22">
        <f t="shared" si="13"/>
        <v>0</v>
      </c>
      <c r="CW21" s="22">
        <f t="shared" si="13"/>
        <v>0</v>
      </c>
      <c r="CX21" s="22">
        <f t="shared" si="13"/>
        <v>0</v>
      </c>
      <c r="CY21" s="22">
        <f t="shared" si="13"/>
        <v>0</v>
      </c>
      <c r="CZ21" s="22">
        <f t="shared" si="13"/>
        <v>0</v>
      </c>
      <c r="DA21" s="22">
        <f t="shared" si="13"/>
        <v>0</v>
      </c>
      <c r="DB21" s="22">
        <f t="shared" si="13"/>
        <v>0</v>
      </c>
      <c r="DC21" s="22">
        <f t="shared" si="13"/>
        <v>0</v>
      </c>
      <c r="DD21" s="22">
        <f t="shared" si="13"/>
        <v>0</v>
      </c>
      <c r="DE21" s="22">
        <f t="shared" si="13"/>
        <v>0</v>
      </c>
      <c r="DF21" s="22">
        <f t="shared" si="13"/>
        <v>0</v>
      </c>
      <c r="DG21" s="22">
        <f t="shared" si="13"/>
        <v>0</v>
      </c>
      <c r="DH21" s="22">
        <f t="shared" si="17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N21" s="234"/>
      <c r="DO21" s="234"/>
      <c r="DP21" s="234"/>
      <c r="DQ21" s="234"/>
    </row>
    <row r="22" spans="1:121" s="46" customFormat="1" ht="17.25" customHeight="1" thickBot="1" x14ac:dyDescent="0.3">
      <c r="A22" s="40"/>
      <c r="B22" s="220" t="s">
        <v>354</v>
      </c>
      <c r="C22" s="221"/>
      <c r="D22" s="221"/>
      <c r="E22" s="222"/>
      <c r="F22" s="41"/>
      <c r="G22" s="42">
        <f t="shared" ref="G22:M22" si="18">SUM(G4:G21)</f>
        <v>1764258531</v>
      </c>
      <c r="H22" s="42">
        <f t="shared" si="18"/>
        <v>0</v>
      </c>
      <c r="I22" s="42">
        <f t="shared" si="18"/>
        <v>770000000</v>
      </c>
      <c r="J22" s="42">
        <f t="shared" si="18"/>
        <v>250000000</v>
      </c>
      <c r="K22" s="42">
        <f t="shared" si="18"/>
        <v>258269543</v>
      </c>
      <c r="L22" s="42">
        <f t="shared" si="18"/>
        <v>0</v>
      </c>
      <c r="M22" s="42">
        <f t="shared" si="18"/>
        <v>0</v>
      </c>
      <c r="N22" s="42"/>
      <c r="O22" s="42">
        <f t="shared" ref="O22:AA22" si="19">SUM(O4:O21)</f>
        <v>0</v>
      </c>
      <c r="P22" s="42">
        <f t="shared" si="19"/>
        <v>0</v>
      </c>
      <c r="Q22" s="42">
        <f t="shared" si="19"/>
        <v>0</v>
      </c>
      <c r="R22" s="42">
        <f t="shared" si="19"/>
        <v>0</v>
      </c>
      <c r="S22" s="42">
        <f t="shared" si="19"/>
        <v>0</v>
      </c>
      <c r="T22" s="42">
        <f t="shared" si="19"/>
        <v>0</v>
      </c>
      <c r="U22" s="42">
        <f t="shared" si="19"/>
        <v>278034610</v>
      </c>
      <c r="V22" s="42">
        <f t="shared" si="19"/>
        <v>0</v>
      </c>
      <c r="W22" s="42">
        <f t="shared" si="19"/>
        <v>0</v>
      </c>
      <c r="X22" s="42">
        <f t="shared" si="19"/>
        <v>0</v>
      </c>
      <c r="Y22" s="42">
        <f t="shared" si="19"/>
        <v>0</v>
      </c>
      <c r="Z22" s="42">
        <f t="shared" si="19"/>
        <v>0</v>
      </c>
      <c r="AA22" s="42">
        <f t="shared" si="19"/>
        <v>207954378</v>
      </c>
      <c r="AB22" s="43">
        <f t="shared" si="1"/>
        <v>0.75892602102996432</v>
      </c>
      <c r="AC22" s="44">
        <f t="shared" ref="AC22:AW22" si="20">SUM(AC4:AC21)</f>
        <v>1338941707</v>
      </c>
      <c r="AD22" s="44">
        <f t="shared" si="20"/>
        <v>0</v>
      </c>
      <c r="AE22" s="44">
        <f t="shared" si="20"/>
        <v>641958851</v>
      </c>
      <c r="AF22" s="44">
        <f t="shared" si="20"/>
        <v>191170261</v>
      </c>
      <c r="AG22" s="44">
        <f t="shared" si="20"/>
        <v>138918133</v>
      </c>
      <c r="AH22" s="44">
        <f t="shared" si="20"/>
        <v>0</v>
      </c>
      <c r="AI22" s="44">
        <f t="shared" si="20"/>
        <v>0</v>
      </c>
      <c r="AJ22" s="44">
        <f t="shared" si="20"/>
        <v>0</v>
      </c>
      <c r="AK22" s="44">
        <f t="shared" si="20"/>
        <v>0</v>
      </c>
      <c r="AL22" s="44">
        <f t="shared" si="20"/>
        <v>0</v>
      </c>
      <c r="AM22" s="44">
        <f t="shared" si="20"/>
        <v>0</v>
      </c>
      <c r="AN22" s="44">
        <f t="shared" si="20"/>
        <v>0</v>
      </c>
      <c r="AO22" s="44">
        <f t="shared" si="20"/>
        <v>0</v>
      </c>
      <c r="AP22" s="44">
        <f t="shared" si="20"/>
        <v>0</v>
      </c>
      <c r="AQ22" s="44">
        <f t="shared" si="20"/>
        <v>269034610</v>
      </c>
      <c r="AR22" s="44">
        <f t="shared" si="20"/>
        <v>0</v>
      </c>
      <c r="AS22" s="44">
        <f t="shared" si="20"/>
        <v>0</v>
      </c>
      <c r="AT22" s="44">
        <f t="shared" si="20"/>
        <v>0</v>
      </c>
      <c r="AU22" s="44">
        <f t="shared" si="20"/>
        <v>0</v>
      </c>
      <c r="AV22" s="44">
        <f t="shared" si="20"/>
        <v>0</v>
      </c>
      <c r="AW22" s="44">
        <f t="shared" si="20"/>
        <v>97859852</v>
      </c>
      <c r="AX22" s="45">
        <f t="shared" si="3"/>
        <v>0.24107397897003568</v>
      </c>
      <c r="AY22" s="44">
        <f t="shared" ref="AY22:BS22" si="21">SUM(AY4:AY21)</f>
        <v>425316824</v>
      </c>
      <c r="AZ22" s="44">
        <f t="shared" si="21"/>
        <v>0</v>
      </c>
      <c r="BA22" s="44">
        <f t="shared" si="21"/>
        <v>128041149</v>
      </c>
      <c r="BB22" s="44">
        <f t="shared" si="21"/>
        <v>58829739</v>
      </c>
      <c r="BC22" s="44">
        <f>SUM(BC4:BC21)</f>
        <v>119351410</v>
      </c>
      <c r="BD22" s="44">
        <f t="shared" si="21"/>
        <v>0</v>
      </c>
      <c r="BE22" s="44">
        <f t="shared" si="21"/>
        <v>0</v>
      </c>
      <c r="BF22" s="44">
        <f t="shared" si="21"/>
        <v>0</v>
      </c>
      <c r="BG22" s="44">
        <f t="shared" si="21"/>
        <v>0</v>
      </c>
      <c r="BH22" s="44">
        <f t="shared" si="21"/>
        <v>0</v>
      </c>
      <c r="BI22" s="44">
        <f t="shared" si="21"/>
        <v>0</v>
      </c>
      <c r="BJ22" s="44">
        <f t="shared" si="21"/>
        <v>0</v>
      </c>
      <c r="BK22" s="44">
        <f t="shared" si="21"/>
        <v>0</v>
      </c>
      <c r="BL22" s="44">
        <f t="shared" si="21"/>
        <v>0</v>
      </c>
      <c r="BM22" s="44">
        <f t="shared" si="21"/>
        <v>9000000</v>
      </c>
      <c r="BN22" s="44">
        <f t="shared" si="21"/>
        <v>0</v>
      </c>
      <c r="BO22" s="44">
        <f t="shared" si="21"/>
        <v>0</v>
      </c>
      <c r="BP22" s="44">
        <f t="shared" si="21"/>
        <v>0</v>
      </c>
      <c r="BQ22" s="44">
        <f t="shared" si="21"/>
        <v>0</v>
      </c>
      <c r="BR22" s="44">
        <f t="shared" si="21"/>
        <v>0</v>
      </c>
      <c r="BS22" s="44">
        <f t="shared" si="21"/>
        <v>110094526</v>
      </c>
      <c r="BT22" s="45">
        <f t="shared" si="7"/>
        <v>0.3289715519590139</v>
      </c>
      <c r="BU22" s="44">
        <f t="shared" ref="BU22:CO22" si="22">SUM(BU4:BU21)</f>
        <v>580390867</v>
      </c>
      <c r="BV22" s="44">
        <f t="shared" si="22"/>
        <v>0</v>
      </c>
      <c r="BW22" s="44">
        <f t="shared" si="22"/>
        <v>319410425</v>
      </c>
      <c r="BX22" s="44">
        <f t="shared" si="22"/>
        <v>58500347</v>
      </c>
      <c r="BY22" s="44">
        <f t="shared" si="22"/>
        <v>69367368</v>
      </c>
      <c r="BZ22" s="44">
        <f t="shared" si="22"/>
        <v>0</v>
      </c>
      <c r="CA22" s="44">
        <f t="shared" si="22"/>
        <v>0</v>
      </c>
      <c r="CB22" s="44">
        <f t="shared" si="22"/>
        <v>0</v>
      </c>
      <c r="CC22" s="44">
        <f t="shared" si="22"/>
        <v>0</v>
      </c>
      <c r="CD22" s="44">
        <f t="shared" si="22"/>
        <v>0</v>
      </c>
      <c r="CE22" s="44">
        <f t="shared" si="22"/>
        <v>0</v>
      </c>
      <c r="CF22" s="44">
        <f t="shared" si="22"/>
        <v>0</v>
      </c>
      <c r="CG22" s="44">
        <f t="shared" si="22"/>
        <v>0</v>
      </c>
      <c r="CH22" s="44">
        <f t="shared" si="22"/>
        <v>0</v>
      </c>
      <c r="CI22" s="44">
        <f t="shared" si="22"/>
        <v>90187284</v>
      </c>
      <c r="CJ22" s="44">
        <f t="shared" si="22"/>
        <v>0</v>
      </c>
      <c r="CK22" s="44">
        <f t="shared" si="22"/>
        <v>0</v>
      </c>
      <c r="CL22" s="44">
        <f t="shared" si="22"/>
        <v>0</v>
      </c>
      <c r="CM22" s="44">
        <f t="shared" si="22"/>
        <v>0</v>
      </c>
      <c r="CN22" s="44">
        <f t="shared" si="22"/>
        <v>0</v>
      </c>
      <c r="CO22" s="44">
        <f t="shared" si="22"/>
        <v>42925443</v>
      </c>
      <c r="CP22" s="45">
        <f t="shared" si="9"/>
        <v>0.67102844804098605</v>
      </c>
      <c r="CQ22" s="44">
        <f t="shared" ref="CQ22:DK22" si="23">SUM(CQ4:CQ21)</f>
        <v>1183867664</v>
      </c>
      <c r="CR22" s="44">
        <f t="shared" si="23"/>
        <v>0</v>
      </c>
      <c r="CS22" s="44">
        <f t="shared" si="23"/>
        <v>450589575</v>
      </c>
      <c r="CT22" s="44">
        <f t="shared" si="23"/>
        <v>191499653</v>
      </c>
      <c r="CU22" s="44">
        <f t="shared" si="23"/>
        <v>188902175</v>
      </c>
      <c r="CV22" s="44">
        <f t="shared" si="23"/>
        <v>0</v>
      </c>
      <c r="CW22" s="44">
        <f t="shared" si="23"/>
        <v>0</v>
      </c>
      <c r="CX22" s="44">
        <f t="shared" si="23"/>
        <v>0</v>
      </c>
      <c r="CY22" s="44">
        <f t="shared" si="23"/>
        <v>0</v>
      </c>
      <c r="CZ22" s="44">
        <f t="shared" si="23"/>
        <v>0</v>
      </c>
      <c r="DA22" s="44">
        <f t="shared" si="23"/>
        <v>0</v>
      </c>
      <c r="DB22" s="44">
        <f t="shared" si="23"/>
        <v>0</v>
      </c>
      <c r="DC22" s="44">
        <f t="shared" si="23"/>
        <v>0</v>
      </c>
      <c r="DD22" s="44">
        <f t="shared" si="23"/>
        <v>0</v>
      </c>
      <c r="DE22" s="44">
        <f t="shared" si="23"/>
        <v>187847326</v>
      </c>
      <c r="DF22" s="44">
        <f t="shared" si="23"/>
        <v>0</v>
      </c>
      <c r="DG22" s="44">
        <f t="shared" si="23"/>
        <v>0</v>
      </c>
      <c r="DH22" s="44">
        <f t="shared" si="23"/>
        <v>0</v>
      </c>
      <c r="DI22" s="44">
        <f t="shared" si="23"/>
        <v>0</v>
      </c>
      <c r="DJ22" s="44">
        <f t="shared" si="23"/>
        <v>0</v>
      </c>
      <c r="DK22" s="44">
        <f t="shared" si="23"/>
        <v>165028935</v>
      </c>
      <c r="DM22" s="236" t="s">
        <v>362</v>
      </c>
      <c r="DN22" s="237">
        <v>1764258531</v>
      </c>
      <c r="DO22" s="237">
        <f>+BU22</f>
        <v>580390867</v>
      </c>
      <c r="DP22" s="238">
        <f>+BT22</f>
        <v>0.3289715519590139</v>
      </c>
      <c r="DQ22" s="238"/>
    </row>
    <row r="23" spans="1:121" ht="33" hidden="1" customHeight="1" thickTop="1" x14ac:dyDescent="0.25">
      <c r="A23" s="17" t="s">
        <v>98</v>
      </c>
      <c r="B23" s="180" t="s">
        <v>99</v>
      </c>
      <c r="C23" s="18" t="s">
        <v>100</v>
      </c>
      <c r="D23" s="19" t="s">
        <v>101</v>
      </c>
      <c r="E23" s="20">
        <v>410</v>
      </c>
      <c r="F23" s="47" t="s">
        <v>102</v>
      </c>
      <c r="G23" s="22">
        <f t="shared" ref="G23:G52" si="24">SUM(H23:AA23)</f>
        <v>150000000</v>
      </c>
      <c r="H23" s="48"/>
      <c r="I23" s="22"/>
      <c r="J23" s="22">
        <v>150000000</v>
      </c>
      <c r="K23" s="22"/>
      <c r="L23" s="22"/>
      <c r="M23" s="48"/>
      <c r="N23" s="48"/>
      <c r="O23" s="49"/>
      <c r="P23" s="49"/>
      <c r="Q23" s="49"/>
      <c r="R23" s="50"/>
      <c r="S23" s="49"/>
      <c r="T23" s="49"/>
      <c r="U23" s="49"/>
      <c r="V23" s="49"/>
      <c r="W23" s="49"/>
      <c r="X23" s="49"/>
      <c r="Y23" s="49"/>
      <c r="Z23" s="49"/>
      <c r="AA23" s="49"/>
      <c r="AB23" s="51">
        <f t="shared" si="1"/>
        <v>0.86546586666666669</v>
      </c>
      <c r="AC23" s="22">
        <f t="shared" ref="AC23:AC52" si="25">SUM(AD23:AW23)</f>
        <v>129819880</v>
      </c>
      <c r="AD23" s="22"/>
      <c r="AE23" s="22"/>
      <c r="AF23" s="22">
        <f>+'[3]MAYO 2017'!$L$566</f>
        <v>129819880</v>
      </c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3">
        <f t="shared" si="3"/>
        <v>0.13453413333333331</v>
      </c>
      <c r="AY23" s="22">
        <f t="shared" ref="AY23:AY52" si="26">SUM(AZ23:BS23)</f>
        <v>20180120</v>
      </c>
      <c r="AZ23" s="22">
        <f t="shared" ref="AZ23:BO38" si="27">+H23-AD23</f>
        <v>0</v>
      </c>
      <c r="BA23" s="22">
        <f t="shared" si="27"/>
        <v>0</v>
      </c>
      <c r="BB23" s="22">
        <f t="shared" si="27"/>
        <v>20180120</v>
      </c>
      <c r="BC23" s="22">
        <f t="shared" si="27"/>
        <v>0</v>
      </c>
      <c r="BD23" s="22">
        <f t="shared" si="27"/>
        <v>0</v>
      </c>
      <c r="BE23" s="22">
        <f t="shared" si="27"/>
        <v>0</v>
      </c>
      <c r="BF23" s="22">
        <f t="shared" si="27"/>
        <v>0</v>
      </c>
      <c r="BG23" s="22">
        <f t="shared" si="27"/>
        <v>0</v>
      </c>
      <c r="BH23" s="22">
        <f t="shared" si="27"/>
        <v>0</v>
      </c>
      <c r="BI23" s="22">
        <f t="shared" si="27"/>
        <v>0</v>
      </c>
      <c r="BJ23" s="22">
        <f t="shared" si="27"/>
        <v>0</v>
      </c>
      <c r="BK23" s="22">
        <f t="shared" si="27"/>
        <v>0</v>
      </c>
      <c r="BL23" s="22">
        <f t="shared" si="27"/>
        <v>0</v>
      </c>
      <c r="BM23" s="22">
        <f t="shared" si="27"/>
        <v>0</v>
      </c>
      <c r="BN23" s="22">
        <f t="shared" si="27"/>
        <v>0</v>
      </c>
      <c r="BO23" s="22">
        <f t="shared" si="27"/>
        <v>0</v>
      </c>
      <c r="BP23" s="22">
        <f t="shared" ref="BP23:BS52" si="28">+X23-AT23</f>
        <v>0</v>
      </c>
      <c r="BQ23" s="22">
        <f t="shared" si="28"/>
        <v>0</v>
      </c>
      <c r="BR23" s="22">
        <f t="shared" si="28"/>
        <v>0</v>
      </c>
      <c r="BS23" s="22">
        <f t="shared" si="28"/>
        <v>0</v>
      </c>
      <c r="BT23" s="23">
        <f t="shared" si="7"/>
        <v>0.8</v>
      </c>
      <c r="BU23" s="22">
        <f t="shared" ref="BU23:BU52" si="29">SUM(BV23:CO23)</f>
        <v>120000000</v>
      </c>
      <c r="BV23" s="22"/>
      <c r="BW23" s="22"/>
      <c r="BX23" s="22">
        <f>+'[2]FEBRERO 2017'!$H$428</f>
        <v>120000000</v>
      </c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3">
        <f t="shared" si="9"/>
        <v>0.19999999999999996</v>
      </c>
      <c r="CQ23" s="22">
        <f t="shared" ref="CQ23:CQ52" si="30">SUM(CR23:DK23)</f>
        <v>30000000</v>
      </c>
      <c r="CR23" s="22">
        <f>H23-BV23</f>
        <v>0</v>
      </c>
      <c r="CS23" s="22">
        <f t="shared" ref="CS23:DH38" si="31">I23-BW23</f>
        <v>0</v>
      </c>
      <c r="CT23" s="22">
        <f t="shared" si="31"/>
        <v>30000000</v>
      </c>
      <c r="CU23" s="22">
        <f t="shared" si="31"/>
        <v>0</v>
      </c>
      <c r="CV23" s="22">
        <f t="shared" si="31"/>
        <v>0</v>
      </c>
      <c r="CW23" s="22">
        <f t="shared" si="31"/>
        <v>0</v>
      </c>
      <c r="CX23" s="22">
        <f t="shared" si="31"/>
        <v>0</v>
      </c>
      <c r="CY23" s="22">
        <f t="shared" si="31"/>
        <v>0</v>
      </c>
      <c r="CZ23" s="22">
        <f t="shared" si="31"/>
        <v>0</v>
      </c>
      <c r="DA23" s="22">
        <f t="shared" si="31"/>
        <v>0</v>
      </c>
      <c r="DB23" s="22">
        <f t="shared" si="31"/>
        <v>0</v>
      </c>
      <c r="DC23" s="22">
        <f t="shared" si="31"/>
        <v>0</v>
      </c>
      <c r="DD23" s="22">
        <f t="shared" si="31"/>
        <v>0</v>
      </c>
      <c r="DE23" s="22">
        <f t="shared" si="31"/>
        <v>0</v>
      </c>
      <c r="DF23" s="22">
        <f t="shared" si="31"/>
        <v>0</v>
      </c>
      <c r="DG23" s="22">
        <f t="shared" si="31"/>
        <v>0</v>
      </c>
      <c r="DH23" s="22">
        <f t="shared" si="31"/>
        <v>0</v>
      </c>
      <c r="DI23" s="22">
        <f t="shared" ref="DI23:DK52" si="32">Y23-CM23</f>
        <v>0</v>
      </c>
      <c r="DJ23" s="22">
        <f t="shared" si="32"/>
        <v>0</v>
      </c>
      <c r="DK23" s="22">
        <f t="shared" si="32"/>
        <v>0</v>
      </c>
      <c r="DN23" s="236"/>
      <c r="DO23" s="234"/>
      <c r="DP23" s="234"/>
      <c r="DQ23" s="234"/>
    </row>
    <row r="24" spans="1:121" ht="45.75" hidden="1" customHeight="1" x14ac:dyDescent="0.25">
      <c r="A24" s="27"/>
      <c r="B24" s="152"/>
      <c r="C24" s="18" t="s">
        <v>103</v>
      </c>
      <c r="D24" s="19" t="s">
        <v>104</v>
      </c>
      <c r="E24" s="20">
        <v>410</v>
      </c>
      <c r="F24" s="21" t="s">
        <v>102</v>
      </c>
      <c r="G24" s="22">
        <f t="shared" si="24"/>
        <v>350000000</v>
      </c>
      <c r="H24" s="22"/>
      <c r="I24" s="22"/>
      <c r="J24" s="22">
        <v>350000000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3">
        <f t="shared" si="1"/>
        <v>0.25265475142857141</v>
      </c>
      <c r="AC24" s="22">
        <f t="shared" si="25"/>
        <v>88429163</v>
      </c>
      <c r="AD24" s="22"/>
      <c r="AE24" s="22"/>
      <c r="AF24" s="22">
        <f>+'[5]ABRIL 2017'!$L$485</f>
        <v>88429163</v>
      </c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3">
        <f t="shared" si="3"/>
        <v>0.74734524857142859</v>
      </c>
      <c r="AY24" s="22">
        <f t="shared" si="26"/>
        <v>261570837</v>
      </c>
      <c r="AZ24" s="22">
        <f t="shared" si="27"/>
        <v>0</v>
      </c>
      <c r="BA24" s="22">
        <f t="shared" si="27"/>
        <v>0</v>
      </c>
      <c r="BB24" s="22">
        <f t="shared" si="27"/>
        <v>261570837</v>
      </c>
      <c r="BC24" s="22">
        <f t="shared" si="27"/>
        <v>0</v>
      </c>
      <c r="BD24" s="22">
        <f t="shared" si="27"/>
        <v>0</v>
      </c>
      <c r="BE24" s="22">
        <f t="shared" si="27"/>
        <v>0</v>
      </c>
      <c r="BF24" s="22">
        <f t="shared" si="27"/>
        <v>0</v>
      </c>
      <c r="BG24" s="22">
        <f t="shared" si="27"/>
        <v>0</v>
      </c>
      <c r="BH24" s="22">
        <f t="shared" si="27"/>
        <v>0</v>
      </c>
      <c r="BI24" s="22">
        <f t="shared" si="27"/>
        <v>0</v>
      </c>
      <c r="BJ24" s="22">
        <f t="shared" si="27"/>
        <v>0</v>
      </c>
      <c r="BK24" s="22">
        <f t="shared" si="27"/>
        <v>0</v>
      </c>
      <c r="BL24" s="22">
        <f t="shared" si="27"/>
        <v>0</v>
      </c>
      <c r="BM24" s="22">
        <f t="shared" si="27"/>
        <v>0</v>
      </c>
      <c r="BN24" s="22">
        <f t="shared" si="27"/>
        <v>0</v>
      </c>
      <c r="BO24" s="22">
        <f t="shared" si="27"/>
        <v>0</v>
      </c>
      <c r="BP24" s="22">
        <f t="shared" si="28"/>
        <v>0</v>
      </c>
      <c r="BQ24" s="22">
        <f t="shared" si="28"/>
        <v>0</v>
      </c>
      <c r="BR24" s="22">
        <f t="shared" si="28"/>
        <v>0</v>
      </c>
      <c r="BS24" s="22">
        <f t="shared" si="28"/>
        <v>0</v>
      </c>
      <c r="BT24" s="23">
        <f t="shared" si="7"/>
        <v>0.25265475142857141</v>
      </c>
      <c r="BU24" s="22">
        <f t="shared" si="29"/>
        <v>88429163</v>
      </c>
      <c r="BV24" s="22"/>
      <c r="BW24" s="22"/>
      <c r="BX24" s="22">
        <f>+'[3]MAYO 2017'!$H$575</f>
        <v>88429163</v>
      </c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3">
        <f t="shared" si="9"/>
        <v>0.74734524857142859</v>
      </c>
      <c r="CQ24" s="22">
        <f t="shared" si="30"/>
        <v>261570837</v>
      </c>
      <c r="CR24" s="22">
        <f t="shared" ref="CR24:DG52" si="33">H24-BV24</f>
        <v>0</v>
      </c>
      <c r="CS24" s="22">
        <f t="shared" si="31"/>
        <v>0</v>
      </c>
      <c r="CT24" s="22">
        <f t="shared" si="31"/>
        <v>261570837</v>
      </c>
      <c r="CU24" s="22">
        <f t="shared" si="31"/>
        <v>0</v>
      </c>
      <c r="CV24" s="22">
        <f t="shared" si="31"/>
        <v>0</v>
      </c>
      <c r="CW24" s="22">
        <f t="shared" si="31"/>
        <v>0</v>
      </c>
      <c r="CX24" s="22">
        <f t="shared" si="31"/>
        <v>0</v>
      </c>
      <c r="CY24" s="22">
        <f t="shared" si="31"/>
        <v>0</v>
      </c>
      <c r="CZ24" s="22">
        <f t="shared" si="31"/>
        <v>0</v>
      </c>
      <c r="DA24" s="22">
        <f t="shared" si="31"/>
        <v>0</v>
      </c>
      <c r="DB24" s="22">
        <f t="shared" si="31"/>
        <v>0</v>
      </c>
      <c r="DC24" s="22">
        <f t="shared" si="31"/>
        <v>0</v>
      </c>
      <c r="DD24" s="22">
        <f t="shared" si="31"/>
        <v>0</v>
      </c>
      <c r="DE24" s="22">
        <f t="shared" si="31"/>
        <v>0</v>
      </c>
      <c r="DF24" s="22">
        <f t="shared" si="31"/>
        <v>0</v>
      </c>
      <c r="DG24" s="22">
        <f t="shared" si="31"/>
        <v>0</v>
      </c>
      <c r="DH24" s="22">
        <f t="shared" si="31"/>
        <v>0</v>
      </c>
      <c r="DI24" s="22">
        <f t="shared" si="32"/>
        <v>0</v>
      </c>
      <c r="DJ24" s="22">
        <f t="shared" si="32"/>
        <v>0</v>
      </c>
      <c r="DK24" s="22">
        <f t="shared" si="32"/>
        <v>0</v>
      </c>
      <c r="DN24" s="236"/>
      <c r="DO24" s="234"/>
      <c r="DP24" s="234"/>
      <c r="DQ24" s="234"/>
    </row>
    <row r="25" spans="1:121" ht="33.75" hidden="1" customHeight="1" x14ac:dyDescent="0.25">
      <c r="A25" s="27"/>
      <c r="B25" s="153"/>
      <c r="C25" s="52" t="s">
        <v>105</v>
      </c>
      <c r="D25" s="31" t="s">
        <v>106</v>
      </c>
      <c r="E25" s="53">
        <v>410</v>
      </c>
      <c r="F25" s="54" t="s">
        <v>107</v>
      </c>
      <c r="G25" s="22">
        <f t="shared" si="24"/>
        <v>1418000000</v>
      </c>
      <c r="H25" s="22"/>
      <c r="I25" s="22"/>
      <c r="J25" s="22">
        <v>1400000000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>
        <v>18000000</v>
      </c>
      <c r="AB25" s="23">
        <f t="shared" si="1"/>
        <v>0.55712270803949226</v>
      </c>
      <c r="AC25" s="22">
        <f t="shared" si="25"/>
        <v>790000000</v>
      </c>
      <c r="AD25" s="22"/>
      <c r="AE25" s="22"/>
      <c r="AF25" s="22">
        <f>+'[3]MAYO 2017'!$L$582</f>
        <v>790000000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0.44287729196050774</v>
      </c>
      <c r="AY25" s="22">
        <f t="shared" si="26"/>
        <v>628000000</v>
      </c>
      <c r="AZ25" s="22">
        <f t="shared" si="27"/>
        <v>0</v>
      </c>
      <c r="BA25" s="22">
        <f t="shared" si="27"/>
        <v>0</v>
      </c>
      <c r="BB25" s="22">
        <f t="shared" si="27"/>
        <v>610000000</v>
      </c>
      <c r="BC25" s="22">
        <f t="shared" si="27"/>
        <v>0</v>
      </c>
      <c r="BD25" s="22">
        <f t="shared" si="27"/>
        <v>0</v>
      </c>
      <c r="BE25" s="22">
        <f t="shared" si="27"/>
        <v>0</v>
      </c>
      <c r="BF25" s="22">
        <f t="shared" si="27"/>
        <v>0</v>
      </c>
      <c r="BG25" s="22">
        <f t="shared" si="27"/>
        <v>0</v>
      </c>
      <c r="BH25" s="22">
        <f t="shared" si="27"/>
        <v>0</v>
      </c>
      <c r="BI25" s="22">
        <f t="shared" si="27"/>
        <v>0</v>
      </c>
      <c r="BJ25" s="22">
        <f t="shared" si="27"/>
        <v>0</v>
      </c>
      <c r="BK25" s="22">
        <f t="shared" si="27"/>
        <v>0</v>
      </c>
      <c r="BL25" s="22">
        <f t="shared" si="27"/>
        <v>0</v>
      </c>
      <c r="BM25" s="22">
        <f t="shared" si="27"/>
        <v>0</v>
      </c>
      <c r="BN25" s="22">
        <f t="shared" si="27"/>
        <v>0</v>
      </c>
      <c r="BO25" s="22">
        <f t="shared" si="27"/>
        <v>0</v>
      </c>
      <c r="BP25" s="22">
        <f t="shared" si="28"/>
        <v>0</v>
      </c>
      <c r="BQ25" s="22">
        <f t="shared" si="28"/>
        <v>0</v>
      </c>
      <c r="BR25" s="22">
        <f t="shared" si="28"/>
        <v>0</v>
      </c>
      <c r="BS25" s="22">
        <f t="shared" si="28"/>
        <v>18000000</v>
      </c>
      <c r="BT25" s="23">
        <f t="shared" si="7"/>
        <v>0.40993196967559942</v>
      </c>
      <c r="BU25" s="22">
        <f t="shared" si="29"/>
        <v>581283533</v>
      </c>
      <c r="BV25" s="22"/>
      <c r="BW25" s="22"/>
      <c r="BX25" s="22">
        <f>+'[3]MAYO 2017'!$H$580</f>
        <v>581283533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0.59006803032440058</v>
      </c>
      <c r="CQ25" s="22">
        <f t="shared" si="30"/>
        <v>836716467</v>
      </c>
      <c r="CR25" s="22">
        <f t="shared" si="33"/>
        <v>0</v>
      </c>
      <c r="CS25" s="22">
        <f t="shared" si="31"/>
        <v>0</v>
      </c>
      <c r="CT25" s="22">
        <f t="shared" si="31"/>
        <v>818716467</v>
      </c>
      <c r="CU25" s="22">
        <f t="shared" si="31"/>
        <v>0</v>
      </c>
      <c r="CV25" s="22">
        <f t="shared" si="31"/>
        <v>0</v>
      </c>
      <c r="CW25" s="22">
        <f t="shared" si="31"/>
        <v>0</v>
      </c>
      <c r="CX25" s="22">
        <f t="shared" si="31"/>
        <v>0</v>
      </c>
      <c r="CY25" s="22">
        <f t="shared" si="31"/>
        <v>0</v>
      </c>
      <c r="CZ25" s="22">
        <f t="shared" si="31"/>
        <v>0</v>
      </c>
      <c r="DA25" s="22">
        <f t="shared" si="31"/>
        <v>0</v>
      </c>
      <c r="DB25" s="22">
        <f t="shared" si="31"/>
        <v>0</v>
      </c>
      <c r="DC25" s="22">
        <f t="shared" si="31"/>
        <v>0</v>
      </c>
      <c r="DD25" s="22">
        <f t="shared" si="31"/>
        <v>0</v>
      </c>
      <c r="DE25" s="22">
        <f t="shared" si="31"/>
        <v>0</v>
      </c>
      <c r="DF25" s="22">
        <f t="shared" si="31"/>
        <v>0</v>
      </c>
      <c r="DG25" s="22">
        <f t="shared" si="31"/>
        <v>0</v>
      </c>
      <c r="DH25" s="22">
        <f t="shared" si="31"/>
        <v>0</v>
      </c>
      <c r="DI25" s="22">
        <f t="shared" si="32"/>
        <v>0</v>
      </c>
      <c r="DJ25" s="22">
        <f t="shared" si="32"/>
        <v>0</v>
      </c>
      <c r="DK25" s="22">
        <f t="shared" si="32"/>
        <v>18000000</v>
      </c>
      <c r="DN25" s="236"/>
      <c r="DO25" s="234"/>
      <c r="DP25" s="234"/>
      <c r="DQ25" s="234"/>
    </row>
    <row r="26" spans="1:121" ht="36.75" hidden="1" customHeight="1" x14ac:dyDescent="0.25">
      <c r="A26" s="27"/>
      <c r="B26" s="55"/>
      <c r="C26" s="18" t="s">
        <v>108</v>
      </c>
      <c r="D26" s="19" t="s">
        <v>109</v>
      </c>
      <c r="E26" s="20">
        <v>410</v>
      </c>
      <c r="F26" s="21" t="s">
        <v>102</v>
      </c>
      <c r="G26" s="22">
        <f t="shared" si="24"/>
        <v>15000000</v>
      </c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>
        <v>15000000</v>
      </c>
      <c r="W26" s="22"/>
      <c r="X26" s="22"/>
      <c r="Y26" s="22"/>
      <c r="Z26" s="22"/>
      <c r="AA26" s="22"/>
      <c r="AB26" s="23">
        <f t="shared" si="1"/>
        <v>0.39438000000000001</v>
      </c>
      <c r="AC26" s="22">
        <f t="shared" si="25"/>
        <v>5915700</v>
      </c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>
        <f>+'[3]MAYO 2017'!$X$615</f>
        <v>5915700</v>
      </c>
      <c r="AS26" s="22"/>
      <c r="AT26" s="22"/>
      <c r="AU26" s="22"/>
      <c r="AV26" s="22"/>
      <c r="AW26" s="22"/>
      <c r="AX26" s="23">
        <f t="shared" si="3"/>
        <v>0.60562000000000005</v>
      </c>
      <c r="AY26" s="22">
        <f t="shared" si="26"/>
        <v>9084300</v>
      </c>
      <c r="AZ26" s="22">
        <f t="shared" si="27"/>
        <v>0</v>
      </c>
      <c r="BA26" s="22">
        <f t="shared" si="27"/>
        <v>0</v>
      </c>
      <c r="BB26" s="22">
        <f t="shared" si="27"/>
        <v>0</v>
      </c>
      <c r="BC26" s="22">
        <f t="shared" si="27"/>
        <v>0</v>
      </c>
      <c r="BD26" s="22">
        <f t="shared" si="27"/>
        <v>0</v>
      </c>
      <c r="BE26" s="22">
        <f t="shared" si="27"/>
        <v>0</v>
      </c>
      <c r="BF26" s="22">
        <f t="shared" si="27"/>
        <v>0</v>
      </c>
      <c r="BG26" s="22">
        <f t="shared" si="27"/>
        <v>0</v>
      </c>
      <c r="BH26" s="22">
        <f t="shared" si="27"/>
        <v>0</v>
      </c>
      <c r="BI26" s="22">
        <f t="shared" si="27"/>
        <v>0</v>
      </c>
      <c r="BJ26" s="22">
        <f t="shared" si="27"/>
        <v>0</v>
      </c>
      <c r="BK26" s="22">
        <f t="shared" si="27"/>
        <v>0</v>
      </c>
      <c r="BL26" s="22">
        <f t="shared" si="27"/>
        <v>0</v>
      </c>
      <c r="BM26" s="22">
        <f t="shared" si="27"/>
        <v>0</v>
      </c>
      <c r="BN26" s="22">
        <f t="shared" si="27"/>
        <v>9084300</v>
      </c>
      <c r="BO26" s="22">
        <f t="shared" si="27"/>
        <v>0</v>
      </c>
      <c r="BP26" s="22">
        <f t="shared" si="28"/>
        <v>0</v>
      </c>
      <c r="BQ26" s="22">
        <f t="shared" si="28"/>
        <v>0</v>
      </c>
      <c r="BR26" s="22">
        <f t="shared" si="28"/>
        <v>0</v>
      </c>
      <c r="BS26" s="22">
        <f t="shared" si="28"/>
        <v>0</v>
      </c>
      <c r="BT26" s="23">
        <f t="shared" si="7"/>
        <v>0.16104666666666667</v>
      </c>
      <c r="BU26" s="22">
        <f t="shared" si="29"/>
        <v>2415700</v>
      </c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>
        <f>+'[3]MAYO 2017'!$H$613</f>
        <v>2415700</v>
      </c>
      <c r="CK26" s="22"/>
      <c r="CL26" s="22"/>
      <c r="CM26" s="22"/>
      <c r="CN26" s="22"/>
      <c r="CO26" s="22"/>
      <c r="CP26" s="23">
        <f t="shared" si="9"/>
        <v>0.83895333333333333</v>
      </c>
      <c r="CQ26" s="22">
        <f t="shared" si="30"/>
        <v>12584300</v>
      </c>
      <c r="CR26" s="22">
        <f t="shared" si="33"/>
        <v>0</v>
      </c>
      <c r="CS26" s="22">
        <f t="shared" si="31"/>
        <v>0</v>
      </c>
      <c r="CT26" s="22">
        <f t="shared" si="31"/>
        <v>0</v>
      </c>
      <c r="CU26" s="22">
        <f t="shared" si="31"/>
        <v>0</v>
      </c>
      <c r="CV26" s="22">
        <f t="shared" si="31"/>
        <v>0</v>
      </c>
      <c r="CW26" s="22">
        <f t="shared" si="31"/>
        <v>0</v>
      </c>
      <c r="CX26" s="22">
        <f t="shared" si="31"/>
        <v>0</v>
      </c>
      <c r="CY26" s="22">
        <f t="shared" si="31"/>
        <v>0</v>
      </c>
      <c r="CZ26" s="22">
        <f t="shared" si="31"/>
        <v>0</v>
      </c>
      <c r="DA26" s="22">
        <f t="shared" si="31"/>
        <v>0</v>
      </c>
      <c r="DB26" s="22">
        <f t="shared" si="31"/>
        <v>0</v>
      </c>
      <c r="DC26" s="22">
        <f t="shared" si="31"/>
        <v>0</v>
      </c>
      <c r="DD26" s="22">
        <f t="shared" si="31"/>
        <v>0</v>
      </c>
      <c r="DE26" s="22">
        <f t="shared" si="31"/>
        <v>0</v>
      </c>
      <c r="DF26" s="22">
        <f t="shared" si="31"/>
        <v>12584300</v>
      </c>
      <c r="DG26" s="22">
        <f t="shared" si="31"/>
        <v>0</v>
      </c>
      <c r="DH26" s="22">
        <f t="shared" si="31"/>
        <v>0</v>
      </c>
      <c r="DI26" s="22">
        <f t="shared" si="32"/>
        <v>0</v>
      </c>
      <c r="DJ26" s="22">
        <f t="shared" si="32"/>
        <v>0</v>
      </c>
      <c r="DK26" s="22">
        <f t="shared" si="32"/>
        <v>0</v>
      </c>
      <c r="DN26" s="236"/>
      <c r="DO26" s="234"/>
      <c r="DP26" s="234"/>
      <c r="DQ26" s="234"/>
    </row>
    <row r="27" spans="1:121" ht="32.25" hidden="1" customHeight="1" x14ac:dyDescent="0.25">
      <c r="A27" s="27"/>
      <c r="B27" s="55"/>
      <c r="C27" s="18" t="s">
        <v>110</v>
      </c>
      <c r="D27" s="19" t="s">
        <v>111</v>
      </c>
      <c r="E27" s="20">
        <v>410</v>
      </c>
      <c r="F27" s="21" t="s">
        <v>102</v>
      </c>
      <c r="G27" s="22">
        <f t="shared" si="24"/>
        <v>440305826</v>
      </c>
      <c r="H27" s="22"/>
      <c r="I27" s="22"/>
      <c r="J27" s="22">
        <v>150000000</v>
      </c>
      <c r="K27" s="22">
        <v>107030068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>
        <v>183275758</v>
      </c>
      <c r="W27" s="22"/>
      <c r="X27" s="22"/>
      <c r="Y27" s="22"/>
      <c r="Z27" s="22"/>
      <c r="AA27" s="22"/>
      <c r="AB27" s="23">
        <f t="shared" si="1"/>
        <v>0.32374840981549946</v>
      </c>
      <c r="AC27" s="22">
        <f t="shared" si="25"/>
        <v>142548311</v>
      </c>
      <c r="AD27" s="22"/>
      <c r="AE27" s="22"/>
      <c r="AF27" s="22"/>
      <c r="AG27" s="22">
        <f>+'[3]MAYO 2017'!$L$622</f>
        <v>79758114</v>
      </c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>
        <f>+'[3]MAYO 2017'!$X$622</f>
        <v>62790197</v>
      </c>
      <c r="AS27" s="22"/>
      <c r="AT27" s="22"/>
      <c r="AU27" s="22"/>
      <c r="AV27" s="22"/>
      <c r="AW27" s="22"/>
      <c r="AX27" s="23">
        <f t="shared" si="3"/>
        <v>0.67625159018450054</v>
      </c>
      <c r="AY27" s="22">
        <f t="shared" si="26"/>
        <v>297757515</v>
      </c>
      <c r="AZ27" s="22">
        <f t="shared" si="27"/>
        <v>0</v>
      </c>
      <c r="BA27" s="22">
        <f t="shared" si="27"/>
        <v>0</v>
      </c>
      <c r="BB27" s="22">
        <f t="shared" si="27"/>
        <v>150000000</v>
      </c>
      <c r="BC27" s="22">
        <f t="shared" si="27"/>
        <v>27271954</v>
      </c>
      <c r="BD27" s="22">
        <f t="shared" si="27"/>
        <v>0</v>
      </c>
      <c r="BE27" s="22">
        <f t="shared" si="27"/>
        <v>0</v>
      </c>
      <c r="BF27" s="22">
        <f t="shared" si="27"/>
        <v>0</v>
      </c>
      <c r="BG27" s="22">
        <f t="shared" si="27"/>
        <v>0</v>
      </c>
      <c r="BH27" s="22">
        <f t="shared" si="27"/>
        <v>0</v>
      </c>
      <c r="BI27" s="22">
        <f t="shared" si="27"/>
        <v>0</v>
      </c>
      <c r="BJ27" s="22">
        <f t="shared" si="27"/>
        <v>0</v>
      </c>
      <c r="BK27" s="22">
        <f t="shared" si="27"/>
        <v>0</v>
      </c>
      <c r="BL27" s="22">
        <f t="shared" si="27"/>
        <v>0</v>
      </c>
      <c r="BM27" s="22">
        <f t="shared" si="27"/>
        <v>0</v>
      </c>
      <c r="BN27" s="22">
        <f t="shared" si="27"/>
        <v>120485561</v>
      </c>
      <c r="BO27" s="22">
        <f t="shared" si="27"/>
        <v>0</v>
      </c>
      <c r="BP27" s="22">
        <f t="shared" si="28"/>
        <v>0</v>
      </c>
      <c r="BQ27" s="22">
        <f t="shared" si="28"/>
        <v>0</v>
      </c>
      <c r="BR27" s="22">
        <f t="shared" si="28"/>
        <v>0</v>
      </c>
      <c r="BS27" s="22">
        <f t="shared" si="28"/>
        <v>0</v>
      </c>
      <c r="BT27" s="23">
        <f t="shared" si="7"/>
        <v>0.31965941327335512</v>
      </c>
      <c r="BU27" s="22">
        <f t="shared" si="29"/>
        <v>140747902</v>
      </c>
      <c r="BV27" s="22"/>
      <c r="BW27" s="22"/>
      <c r="BX27" s="22"/>
      <c r="BY27" s="22">
        <f>+'[3]MAYO 2017'!$H$623+'[3]MAYO 2017'!$H$639+'[3]MAYO 2017'!$H$640+'[3]MAYO 2017'!$H$643+'[3]MAYO 2017'!$H$645+'[3]MAYO 2017'!$H$647+'[3]MAYO 2017'!$H$648+'[3]MAYO 2017'!$H$652</f>
        <v>79758108</v>
      </c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>
        <f>+'[3]MAYO 2017'!$H$625+'[3]MAYO 2017'!$H$627+'[3]MAYO 2017'!$H$629+'[3]MAYO 2017'!$H$630+'[3]MAYO 2017'!$H$632+'[3]MAYO 2017'!$H$633+'[3]MAYO 2017'!$H$635+'[3]MAYO 2017'!$H$636+'[3]MAYO 2017'!$H$637+'[3]MAYO 2017'!$H$650</f>
        <v>60989794</v>
      </c>
      <c r="CK27" s="22"/>
      <c r="CL27" s="22"/>
      <c r="CM27" s="22"/>
      <c r="CN27" s="22"/>
      <c r="CO27" s="22"/>
      <c r="CP27" s="23">
        <f t="shared" si="9"/>
        <v>0.68034058672664488</v>
      </c>
      <c r="CQ27" s="22">
        <f t="shared" si="30"/>
        <v>299557924</v>
      </c>
      <c r="CR27" s="22">
        <f t="shared" si="33"/>
        <v>0</v>
      </c>
      <c r="CS27" s="22">
        <f t="shared" si="31"/>
        <v>0</v>
      </c>
      <c r="CT27" s="22">
        <f t="shared" si="31"/>
        <v>150000000</v>
      </c>
      <c r="CU27" s="22">
        <f t="shared" si="31"/>
        <v>27271960</v>
      </c>
      <c r="CV27" s="22">
        <f t="shared" si="31"/>
        <v>0</v>
      </c>
      <c r="CW27" s="22">
        <f t="shared" si="31"/>
        <v>0</v>
      </c>
      <c r="CX27" s="22">
        <f t="shared" si="31"/>
        <v>0</v>
      </c>
      <c r="CY27" s="22">
        <f t="shared" si="31"/>
        <v>0</v>
      </c>
      <c r="CZ27" s="22">
        <f t="shared" si="31"/>
        <v>0</v>
      </c>
      <c r="DA27" s="22">
        <f t="shared" si="31"/>
        <v>0</v>
      </c>
      <c r="DB27" s="22">
        <f t="shared" si="31"/>
        <v>0</v>
      </c>
      <c r="DC27" s="22">
        <f t="shared" si="31"/>
        <v>0</v>
      </c>
      <c r="DD27" s="22">
        <f t="shared" si="31"/>
        <v>0</v>
      </c>
      <c r="DE27" s="22">
        <f t="shared" si="31"/>
        <v>0</v>
      </c>
      <c r="DF27" s="22">
        <f t="shared" si="31"/>
        <v>122285964</v>
      </c>
      <c r="DG27" s="22">
        <f t="shared" si="31"/>
        <v>0</v>
      </c>
      <c r="DH27" s="22">
        <f t="shared" si="31"/>
        <v>0</v>
      </c>
      <c r="DI27" s="22">
        <f t="shared" si="32"/>
        <v>0</v>
      </c>
      <c r="DJ27" s="22">
        <f t="shared" si="32"/>
        <v>0</v>
      </c>
      <c r="DK27" s="22">
        <f t="shared" si="32"/>
        <v>0</v>
      </c>
      <c r="DN27" s="236"/>
      <c r="DO27" s="234"/>
      <c r="DP27" s="234"/>
      <c r="DQ27" s="234"/>
    </row>
    <row r="28" spans="1:121" ht="36" hidden="1" customHeight="1" x14ac:dyDescent="0.25">
      <c r="A28" s="27"/>
      <c r="B28" s="151" t="s">
        <v>112</v>
      </c>
      <c r="C28" s="30" t="s">
        <v>113</v>
      </c>
      <c r="D28" s="19" t="s">
        <v>114</v>
      </c>
      <c r="E28" s="20">
        <v>410</v>
      </c>
      <c r="F28" s="21" t="s">
        <v>102</v>
      </c>
      <c r="G28" s="22">
        <f t="shared" si="24"/>
        <v>5000000</v>
      </c>
      <c r="H28" s="22"/>
      <c r="I28" s="22">
        <v>5000000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3">
        <f t="shared" si="1"/>
        <v>0</v>
      </c>
      <c r="AC28" s="22">
        <f t="shared" si="25"/>
        <v>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3">
        <f t="shared" si="3"/>
        <v>1</v>
      </c>
      <c r="AY28" s="22">
        <f t="shared" si="26"/>
        <v>5000000</v>
      </c>
      <c r="AZ28" s="22">
        <f t="shared" si="27"/>
        <v>0</v>
      </c>
      <c r="BA28" s="22">
        <f t="shared" si="27"/>
        <v>5000000</v>
      </c>
      <c r="BB28" s="22">
        <f t="shared" si="27"/>
        <v>0</v>
      </c>
      <c r="BC28" s="22">
        <f t="shared" si="27"/>
        <v>0</v>
      </c>
      <c r="BD28" s="22">
        <f t="shared" si="27"/>
        <v>0</v>
      </c>
      <c r="BE28" s="22">
        <f t="shared" si="27"/>
        <v>0</v>
      </c>
      <c r="BF28" s="22">
        <f t="shared" si="27"/>
        <v>0</v>
      </c>
      <c r="BG28" s="22">
        <f t="shared" si="27"/>
        <v>0</v>
      </c>
      <c r="BH28" s="22">
        <f t="shared" si="27"/>
        <v>0</v>
      </c>
      <c r="BI28" s="22">
        <f t="shared" si="27"/>
        <v>0</v>
      </c>
      <c r="BJ28" s="22">
        <f t="shared" si="27"/>
        <v>0</v>
      </c>
      <c r="BK28" s="22">
        <f t="shared" si="27"/>
        <v>0</v>
      </c>
      <c r="BL28" s="22">
        <f t="shared" si="27"/>
        <v>0</v>
      </c>
      <c r="BM28" s="22">
        <f t="shared" si="27"/>
        <v>0</v>
      </c>
      <c r="BN28" s="22">
        <f t="shared" si="27"/>
        <v>0</v>
      </c>
      <c r="BO28" s="22">
        <f t="shared" si="27"/>
        <v>0</v>
      </c>
      <c r="BP28" s="22">
        <f t="shared" si="28"/>
        <v>0</v>
      </c>
      <c r="BQ28" s="22">
        <f t="shared" si="28"/>
        <v>0</v>
      </c>
      <c r="BR28" s="22">
        <f t="shared" si="28"/>
        <v>0</v>
      </c>
      <c r="BS28" s="22">
        <f t="shared" si="28"/>
        <v>0</v>
      </c>
      <c r="BT28" s="23">
        <f t="shared" si="7"/>
        <v>0</v>
      </c>
      <c r="BU28" s="22">
        <f t="shared" si="29"/>
        <v>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3">
        <f t="shared" si="9"/>
        <v>1</v>
      </c>
      <c r="CQ28" s="22">
        <f t="shared" si="30"/>
        <v>5000000</v>
      </c>
      <c r="CR28" s="22">
        <f t="shared" si="33"/>
        <v>0</v>
      </c>
      <c r="CS28" s="22">
        <f t="shared" si="31"/>
        <v>5000000</v>
      </c>
      <c r="CT28" s="22">
        <f t="shared" si="31"/>
        <v>0</v>
      </c>
      <c r="CU28" s="22">
        <f t="shared" si="31"/>
        <v>0</v>
      </c>
      <c r="CV28" s="22">
        <f t="shared" si="31"/>
        <v>0</v>
      </c>
      <c r="CW28" s="22">
        <f t="shared" si="31"/>
        <v>0</v>
      </c>
      <c r="CX28" s="22">
        <f t="shared" si="31"/>
        <v>0</v>
      </c>
      <c r="CY28" s="22">
        <f t="shared" si="31"/>
        <v>0</v>
      </c>
      <c r="CZ28" s="22">
        <f t="shared" si="31"/>
        <v>0</v>
      </c>
      <c r="DA28" s="22">
        <f t="shared" si="31"/>
        <v>0</v>
      </c>
      <c r="DB28" s="22">
        <f t="shared" si="31"/>
        <v>0</v>
      </c>
      <c r="DC28" s="22">
        <f t="shared" si="31"/>
        <v>0</v>
      </c>
      <c r="DD28" s="22">
        <f t="shared" si="31"/>
        <v>0</v>
      </c>
      <c r="DE28" s="22">
        <f t="shared" si="31"/>
        <v>0</v>
      </c>
      <c r="DF28" s="22">
        <f t="shared" si="31"/>
        <v>0</v>
      </c>
      <c r="DG28" s="22">
        <f t="shared" si="31"/>
        <v>0</v>
      </c>
      <c r="DH28" s="22">
        <f t="shared" si="31"/>
        <v>0</v>
      </c>
      <c r="DI28" s="22">
        <f t="shared" si="32"/>
        <v>0</v>
      </c>
      <c r="DJ28" s="22">
        <f t="shared" si="32"/>
        <v>0</v>
      </c>
      <c r="DK28" s="22">
        <f t="shared" si="32"/>
        <v>0</v>
      </c>
      <c r="DN28" s="236"/>
      <c r="DO28" s="234"/>
      <c r="DP28" s="234"/>
      <c r="DQ28" s="234"/>
    </row>
    <row r="29" spans="1:121" ht="33" hidden="1" customHeight="1" x14ac:dyDescent="0.25">
      <c r="A29" s="27"/>
      <c r="B29" s="152"/>
      <c r="C29" s="18" t="s">
        <v>115</v>
      </c>
      <c r="D29" s="19" t="s">
        <v>116</v>
      </c>
      <c r="E29" s="20">
        <v>410</v>
      </c>
      <c r="F29" s="21" t="s">
        <v>117</v>
      </c>
      <c r="G29" s="22">
        <f t="shared" si="24"/>
        <v>5000000</v>
      </c>
      <c r="H29" s="22"/>
      <c r="I29" s="22">
        <v>5000000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3">
        <f t="shared" si="1"/>
        <v>1</v>
      </c>
      <c r="AC29" s="22">
        <f t="shared" si="25"/>
        <v>5000000</v>
      </c>
      <c r="AD29" s="22"/>
      <c r="AE29" s="22">
        <f>+'[3]MAYO 2017'!$K$663</f>
        <v>5000000</v>
      </c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3">
        <f t="shared" si="3"/>
        <v>0</v>
      </c>
      <c r="AY29" s="22">
        <f t="shared" si="26"/>
        <v>0</v>
      </c>
      <c r="AZ29" s="22">
        <f t="shared" si="27"/>
        <v>0</v>
      </c>
      <c r="BA29" s="22">
        <f t="shared" si="27"/>
        <v>0</v>
      </c>
      <c r="BB29" s="22">
        <f t="shared" si="27"/>
        <v>0</v>
      </c>
      <c r="BC29" s="22">
        <f t="shared" si="27"/>
        <v>0</v>
      </c>
      <c r="BD29" s="22">
        <f t="shared" si="27"/>
        <v>0</v>
      </c>
      <c r="BE29" s="22">
        <f t="shared" si="27"/>
        <v>0</v>
      </c>
      <c r="BF29" s="22">
        <f t="shared" si="27"/>
        <v>0</v>
      </c>
      <c r="BG29" s="22">
        <f t="shared" si="27"/>
        <v>0</v>
      </c>
      <c r="BH29" s="22">
        <f t="shared" si="27"/>
        <v>0</v>
      </c>
      <c r="BI29" s="22">
        <f t="shared" si="27"/>
        <v>0</v>
      </c>
      <c r="BJ29" s="22">
        <f t="shared" si="27"/>
        <v>0</v>
      </c>
      <c r="BK29" s="22">
        <f t="shared" si="27"/>
        <v>0</v>
      </c>
      <c r="BL29" s="22">
        <f t="shared" si="27"/>
        <v>0</v>
      </c>
      <c r="BM29" s="22">
        <f t="shared" si="27"/>
        <v>0</v>
      </c>
      <c r="BN29" s="22">
        <f t="shared" si="27"/>
        <v>0</v>
      </c>
      <c r="BO29" s="22">
        <f t="shared" si="27"/>
        <v>0</v>
      </c>
      <c r="BP29" s="22">
        <f t="shared" si="28"/>
        <v>0</v>
      </c>
      <c r="BQ29" s="22">
        <f t="shared" si="28"/>
        <v>0</v>
      </c>
      <c r="BR29" s="22">
        <f t="shared" si="28"/>
        <v>0</v>
      </c>
      <c r="BS29" s="22">
        <f t="shared" si="28"/>
        <v>0</v>
      </c>
      <c r="BT29" s="23">
        <f t="shared" si="7"/>
        <v>1</v>
      </c>
      <c r="BU29" s="22">
        <f t="shared" si="29"/>
        <v>5000000</v>
      </c>
      <c r="BV29" s="22"/>
      <c r="BW29" s="22">
        <f>+'[3]MAYO 2017'!$H$661</f>
        <v>5000000</v>
      </c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3">
        <f t="shared" si="9"/>
        <v>0</v>
      </c>
      <c r="CQ29" s="22">
        <f t="shared" si="30"/>
        <v>0</v>
      </c>
      <c r="CR29" s="22">
        <f t="shared" si="33"/>
        <v>0</v>
      </c>
      <c r="CS29" s="22">
        <f t="shared" si="31"/>
        <v>0</v>
      </c>
      <c r="CT29" s="22">
        <f t="shared" si="31"/>
        <v>0</v>
      </c>
      <c r="CU29" s="22">
        <f t="shared" si="31"/>
        <v>0</v>
      </c>
      <c r="CV29" s="22">
        <f t="shared" si="31"/>
        <v>0</v>
      </c>
      <c r="CW29" s="22">
        <f t="shared" si="31"/>
        <v>0</v>
      </c>
      <c r="CX29" s="22">
        <f t="shared" si="31"/>
        <v>0</v>
      </c>
      <c r="CY29" s="22">
        <f t="shared" si="31"/>
        <v>0</v>
      </c>
      <c r="CZ29" s="22">
        <f t="shared" si="31"/>
        <v>0</v>
      </c>
      <c r="DA29" s="22">
        <f t="shared" si="31"/>
        <v>0</v>
      </c>
      <c r="DB29" s="22">
        <f t="shared" si="31"/>
        <v>0</v>
      </c>
      <c r="DC29" s="22">
        <f t="shared" si="31"/>
        <v>0</v>
      </c>
      <c r="DD29" s="22">
        <f t="shared" si="31"/>
        <v>0</v>
      </c>
      <c r="DE29" s="22">
        <f t="shared" si="31"/>
        <v>0</v>
      </c>
      <c r="DF29" s="22">
        <f t="shared" si="31"/>
        <v>0</v>
      </c>
      <c r="DG29" s="22">
        <f t="shared" si="31"/>
        <v>0</v>
      </c>
      <c r="DH29" s="22">
        <f t="shared" si="31"/>
        <v>0</v>
      </c>
      <c r="DI29" s="22">
        <f t="shared" si="32"/>
        <v>0</v>
      </c>
      <c r="DJ29" s="22">
        <f t="shared" si="32"/>
        <v>0</v>
      </c>
      <c r="DK29" s="22">
        <f t="shared" si="32"/>
        <v>0</v>
      </c>
      <c r="DN29" s="236"/>
      <c r="DO29" s="234"/>
      <c r="DP29" s="234"/>
      <c r="DQ29" s="234"/>
    </row>
    <row r="30" spans="1:121" ht="56.25" hidden="1" customHeight="1" x14ac:dyDescent="0.25">
      <c r="A30" s="27"/>
      <c r="B30" s="152"/>
      <c r="C30" s="18" t="s">
        <v>118</v>
      </c>
      <c r="D30" s="19" t="s">
        <v>119</v>
      </c>
      <c r="E30" s="20">
        <v>410</v>
      </c>
      <c r="F30" s="21" t="s">
        <v>117</v>
      </c>
      <c r="G30" s="22">
        <f t="shared" si="24"/>
        <v>0</v>
      </c>
      <c r="H30" s="22"/>
      <c r="I30" s="22">
        <f>25000000-25000000</f>
        <v>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 t="e">
        <f t="shared" si="1"/>
        <v>#DIV/0!</v>
      </c>
      <c r="AC30" s="22">
        <f t="shared" si="25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 t="e">
        <f t="shared" si="3"/>
        <v>#DIV/0!</v>
      </c>
      <c r="AY30" s="22">
        <f t="shared" si="26"/>
        <v>0</v>
      </c>
      <c r="AZ30" s="22">
        <f t="shared" si="27"/>
        <v>0</v>
      </c>
      <c r="BA30" s="22">
        <f t="shared" si="27"/>
        <v>0</v>
      </c>
      <c r="BB30" s="22">
        <f t="shared" si="27"/>
        <v>0</v>
      </c>
      <c r="BC30" s="22">
        <f t="shared" si="27"/>
        <v>0</v>
      </c>
      <c r="BD30" s="22">
        <f t="shared" si="27"/>
        <v>0</v>
      </c>
      <c r="BE30" s="22">
        <f t="shared" si="27"/>
        <v>0</v>
      </c>
      <c r="BF30" s="22">
        <f t="shared" si="27"/>
        <v>0</v>
      </c>
      <c r="BG30" s="22">
        <f t="shared" si="27"/>
        <v>0</v>
      </c>
      <c r="BH30" s="22">
        <f t="shared" si="27"/>
        <v>0</v>
      </c>
      <c r="BI30" s="22">
        <f t="shared" si="27"/>
        <v>0</v>
      </c>
      <c r="BJ30" s="22">
        <f t="shared" si="27"/>
        <v>0</v>
      </c>
      <c r="BK30" s="22">
        <f t="shared" si="27"/>
        <v>0</v>
      </c>
      <c r="BL30" s="22">
        <f t="shared" si="27"/>
        <v>0</v>
      </c>
      <c r="BM30" s="22">
        <f t="shared" si="27"/>
        <v>0</v>
      </c>
      <c r="BN30" s="22">
        <f t="shared" si="27"/>
        <v>0</v>
      </c>
      <c r="BO30" s="22">
        <f t="shared" si="27"/>
        <v>0</v>
      </c>
      <c r="BP30" s="22">
        <f t="shared" si="28"/>
        <v>0</v>
      </c>
      <c r="BQ30" s="22">
        <f t="shared" si="28"/>
        <v>0</v>
      </c>
      <c r="BR30" s="22">
        <f t="shared" si="28"/>
        <v>0</v>
      </c>
      <c r="BS30" s="22">
        <f t="shared" si="28"/>
        <v>0</v>
      </c>
      <c r="BT30" s="23" t="e">
        <f t="shared" si="7"/>
        <v>#DIV/0!</v>
      </c>
      <c r="BU30" s="22">
        <f t="shared" si="29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 t="e">
        <f t="shared" si="9"/>
        <v>#DIV/0!</v>
      </c>
      <c r="CQ30" s="22">
        <f t="shared" si="30"/>
        <v>0</v>
      </c>
      <c r="CR30" s="22">
        <f t="shared" si="33"/>
        <v>0</v>
      </c>
      <c r="CS30" s="22">
        <f t="shared" si="31"/>
        <v>0</v>
      </c>
      <c r="CT30" s="22">
        <f t="shared" si="31"/>
        <v>0</v>
      </c>
      <c r="CU30" s="22">
        <f t="shared" si="31"/>
        <v>0</v>
      </c>
      <c r="CV30" s="22">
        <f t="shared" si="31"/>
        <v>0</v>
      </c>
      <c r="CW30" s="22">
        <f t="shared" si="31"/>
        <v>0</v>
      </c>
      <c r="CX30" s="22">
        <f t="shared" si="31"/>
        <v>0</v>
      </c>
      <c r="CY30" s="22">
        <f t="shared" si="31"/>
        <v>0</v>
      </c>
      <c r="CZ30" s="22">
        <f t="shared" si="31"/>
        <v>0</v>
      </c>
      <c r="DA30" s="22">
        <f t="shared" si="31"/>
        <v>0</v>
      </c>
      <c r="DB30" s="22">
        <f t="shared" si="31"/>
        <v>0</v>
      </c>
      <c r="DC30" s="22">
        <f t="shared" si="31"/>
        <v>0</v>
      </c>
      <c r="DD30" s="22">
        <f t="shared" si="31"/>
        <v>0</v>
      </c>
      <c r="DE30" s="22">
        <f t="shared" si="31"/>
        <v>0</v>
      </c>
      <c r="DF30" s="22">
        <f t="shared" si="31"/>
        <v>0</v>
      </c>
      <c r="DG30" s="22">
        <f t="shared" si="31"/>
        <v>0</v>
      </c>
      <c r="DH30" s="22">
        <f t="shared" si="31"/>
        <v>0</v>
      </c>
      <c r="DI30" s="22">
        <f t="shared" si="32"/>
        <v>0</v>
      </c>
      <c r="DJ30" s="22">
        <f t="shared" si="32"/>
        <v>0</v>
      </c>
      <c r="DK30" s="22">
        <f t="shared" si="32"/>
        <v>0</v>
      </c>
      <c r="DN30" s="236"/>
      <c r="DO30" s="234"/>
      <c r="DP30" s="234"/>
      <c r="DQ30" s="234"/>
    </row>
    <row r="31" spans="1:121" ht="35.25" hidden="1" customHeight="1" x14ac:dyDescent="0.25">
      <c r="A31" s="27"/>
      <c r="B31" s="152"/>
      <c r="C31" s="18" t="s">
        <v>120</v>
      </c>
      <c r="D31" s="19" t="s">
        <v>121</v>
      </c>
      <c r="E31" s="20">
        <v>410</v>
      </c>
      <c r="F31" s="21" t="s">
        <v>117</v>
      </c>
      <c r="G31" s="22">
        <f t="shared" si="24"/>
        <v>18000000</v>
      </c>
      <c r="H31" s="22"/>
      <c r="I31" s="22">
        <f>25000000-7000000</f>
        <v>18000000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0.72222222222222221</v>
      </c>
      <c r="AC31" s="22">
        <f t="shared" si="25"/>
        <v>13000000</v>
      </c>
      <c r="AD31" s="22"/>
      <c r="AE31" s="22">
        <f>+'[4]FEBRERO 2017'!$K$449</f>
        <v>13000000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0.27777777777777779</v>
      </c>
      <c r="AY31" s="22">
        <f t="shared" si="26"/>
        <v>5000000</v>
      </c>
      <c r="AZ31" s="22">
        <f t="shared" si="27"/>
        <v>0</v>
      </c>
      <c r="BA31" s="22">
        <f t="shared" si="27"/>
        <v>5000000</v>
      </c>
      <c r="BB31" s="22">
        <f t="shared" si="27"/>
        <v>0</v>
      </c>
      <c r="BC31" s="22">
        <f t="shared" si="27"/>
        <v>0</v>
      </c>
      <c r="BD31" s="22">
        <f t="shared" si="27"/>
        <v>0</v>
      </c>
      <c r="BE31" s="22">
        <f t="shared" si="27"/>
        <v>0</v>
      </c>
      <c r="BF31" s="22">
        <f t="shared" si="27"/>
        <v>0</v>
      </c>
      <c r="BG31" s="22">
        <f t="shared" si="27"/>
        <v>0</v>
      </c>
      <c r="BH31" s="22">
        <f t="shared" si="27"/>
        <v>0</v>
      </c>
      <c r="BI31" s="22">
        <f t="shared" si="27"/>
        <v>0</v>
      </c>
      <c r="BJ31" s="22">
        <f t="shared" si="27"/>
        <v>0</v>
      </c>
      <c r="BK31" s="22">
        <f t="shared" si="27"/>
        <v>0</v>
      </c>
      <c r="BL31" s="22">
        <f t="shared" si="27"/>
        <v>0</v>
      </c>
      <c r="BM31" s="22">
        <f t="shared" si="27"/>
        <v>0</v>
      </c>
      <c r="BN31" s="22">
        <f t="shared" si="27"/>
        <v>0</v>
      </c>
      <c r="BO31" s="22">
        <f t="shared" si="27"/>
        <v>0</v>
      </c>
      <c r="BP31" s="22">
        <f t="shared" si="28"/>
        <v>0</v>
      </c>
      <c r="BQ31" s="22">
        <f t="shared" si="28"/>
        <v>0</v>
      </c>
      <c r="BR31" s="22">
        <f t="shared" si="28"/>
        <v>0</v>
      </c>
      <c r="BS31" s="22">
        <f t="shared" si="28"/>
        <v>0</v>
      </c>
      <c r="BT31" s="23">
        <f t="shared" si="7"/>
        <v>0.43196294444444444</v>
      </c>
      <c r="BU31" s="22">
        <f t="shared" si="29"/>
        <v>7775333</v>
      </c>
      <c r="BV31" s="22"/>
      <c r="BW31" s="22">
        <f>+'[5]ABRIL 2017'!$H$573</f>
        <v>7775333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0.56803705555555561</v>
      </c>
      <c r="CQ31" s="22">
        <f t="shared" si="30"/>
        <v>10224667</v>
      </c>
      <c r="CR31" s="22">
        <f t="shared" si="33"/>
        <v>0</v>
      </c>
      <c r="CS31" s="22">
        <f t="shared" si="31"/>
        <v>10224667</v>
      </c>
      <c r="CT31" s="22">
        <f t="shared" si="31"/>
        <v>0</v>
      </c>
      <c r="CU31" s="22">
        <f t="shared" si="31"/>
        <v>0</v>
      </c>
      <c r="CV31" s="22">
        <f t="shared" si="31"/>
        <v>0</v>
      </c>
      <c r="CW31" s="22">
        <f t="shared" si="31"/>
        <v>0</v>
      </c>
      <c r="CX31" s="22">
        <f t="shared" si="31"/>
        <v>0</v>
      </c>
      <c r="CY31" s="22">
        <f t="shared" si="31"/>
        <v>0</v>
      </c>
      <c r="CZ31" s="22">
        <f t="shared" si="31"/>
        <v>0</v>
      </c>
      <c r="DA31" s="22">
        <f t="shared" si="31"/>
        <v>0</v>
      </c>
      <c r="DB31" s="22">
        <f t="shared" si="31"/>
        <v>0</v>
      </c>
      <c r="DC31" s="22">
        <f t="shared" si="31"/>
        <v>0</v>
      </c>
      <c r="DD31" s="22">
        <f t="shared" si="31"/>
        <v>0</v>
      </c>
      <c r="DE31" s="22">
        <f t="shared" si="31"/>
        <v>0</v>
      </c>
      <c r="DF31" s="22">
        <f t="shared" si="31"/>
        <v>0</v>
      </c>
      <c r="DG31" s="22">
        <f t="shared" si="31"/>
        <v>0</v>
      </c>
      <c r="DH31" s="22">
        <f t="shared" si="31"/>
        <v>0</v>
      </c>
      <c r="DI31" s="22">
        <f t="shared" si="32"/>
        <v>0</v>
      </c>
      <c r="DJ31" s="22">
        <f t="shared" si="32"/>
        <v>0</v>
      </c>
      <c r="DK31" s="22">
        <f t="shared" si="32"/>
        <v>0</v>
      </c>
      <c r="DN31" s="236"/>
      <c r="DO31" s="234"/>
      <c r="DP31" s="234"/>
      <c r="DQ31" s="234"/>
    </row>
    <row r="32" spans="1:121" ht="37.5" hidden="1" customHeight="1" x14ac:dyDescent="0.25">
      <c r="A32" s="27"/>
      <c r="B32" s="152"/>
      <c r="C32" s="18" t="s">
        <v>122</v>
      </c>
      <c r="D32" s="19" t="s">
        <v>123</v>
      </c>
      <c r="E32" s="20">
        <v>410</v>
      </c>
      <c r="F32" s="21" t="s">
        <v>124</v>
      </c>
      <c r="G32" s="22">
        <f t="shared" si="24"/>
        <v>50000000</v>
      </c>
      <c r="H32" s="22"/>
      <c r="I32" s="22">
        <v>45000000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>
        <v>5000000</v>
      </c>
      <c r="AB32" s="23">
        <f t="shared" si="1"/>
        <v>0.80941361999999994</v>
      </c>
      <c r="AC32" s="22">
        <f t="shared" si="25"/>
        <v>40470681</v>
      </c>
      <c r="AD32" s="22"/>
      <c r="AE32" s="22">
        <f>+'[3]MAYO 2017'!$K$682</f>
        <v>40470681</v>
      </c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>
        <f t="shared" si="3"/>
        <v>0.19058638000000006</v>
      </c>
      <c r="AY32" s="22">
        <f t="shared" si="26"/>
        <v>9529319</v>
      </c>
      <c r="AZ32" s="22">
        <f t="shared" si="27"/>
        <v>0</v>
      </c>
      <c r="BA32" s="22">
        <f t="shared" si="27"/>
        <v>4529319</v>
      </c>
      <c r="BB32" s="22">
        <f t="shared" si="27"/>
        <v>0</v>
      </c>
      <c r="BC32" s="22">
        <f t="shared" si="27"/>
        <v>0</v>
      </c>
      <c r="BD32" s="22">
        <f t="shared" si="27"/>
        <v>0</v>
      </c>
      <c r="BE32" s="22">
        <f t="shared" si="27"/>
        <v>0</v>
      </c>
      <c r="BF32" s="22">
        <f t="shared" si="27"/>
        <v>0</v>
      </c>
      <c r="BG32" s="22">
        <f t="shared" si="27"/>
        <v>0</v>
      </c>
      <c r="BH32" s="22">
        <f t="shared" si="27"/>
        <v>0</v>
      </c>
      <c r="BI32" s="22">
        <f t="shared" si="27"/>
        <v>0</v>
      </c>
      <c r="BJ32" s="22">
        <f t="shared" si="27"/>
        <v>0</v>
      </c>
      <c r="BK32" s="22">
        <f t="shared" si="27"/>
        <v>0</v>
      </c>
      <c r="BL32" s="22">
        <f t="shared" si="27"/>
        <v>0</v>
      </c>
      <c r="BM32" s="22">
        <f t="shared" si="27"/>
        <v>0</v>
      </c>
      <c r="BN32" s="22">
        <f t="shared" si="27"/>
        <v>0</v>
      </c>
      <c r="BO32" s="22">
        <f t="shared" si="27"/>
        <v>0</v>
      </c>
      <c r="BP32" s="22">
        <f t="shared" si="28"/>
        <v>0</v>
      </c>
      <c r="BQ32" s="22">
        <f t="shared" si="28"/>
        <v>0</v>
      </c>
      <c r="BR32" s="22">
        <f t="shared" si="28"/>
        <v>0</v>
      </c>
      <c r="BS32" s="22">
        <f t="shared" si="28"/>
        <v>5000000</v>
      </c>
      <c r="BT32" s="23">
        <f t="shared" si="7"/>
        <v>0.80916089999999996</v>
      </c>
      <c r="BU32" s="22">
        <f t="shared" si="29"/>
        <v>40458045</v>
      </c>
      <c r="BV32" s="22"/>
      <c r="BW32" s="22">
        <f>+'[3]MAYO 2017'!$H$680</f>
        <v>40458045</v>
      </c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>
        <f t="shared" si="9"/>
        <v>0.19083910000000004</v>
      </c>
      <c r="CQ32" s="22">
        <f t="shared" si="30"/>
        <v>9541955</v>
      </c>
      <c r="CR32" s="22">
        <f t="shared" si="33"/>
        <v>0</v>
      </c>
      <c r="CS32" s="22">
        <f t="shared" si="31"/>
        <v>4541955</v>
      </c>
      <c r="CT32" s="22">
        <f t="shared" si="31"/>
        <v>0</v>
      </c>
      <c r="CU32" s="22">
        <f t="shared" si="31"/>
        <v>0</v>
      </c>
      <c r="CV32" s="22">
        <f t="shared" si="31"/>
        <v>0</v>
      </c>
      <c r="CW32" s="22">
        <f t="shared" si="31"/>
        <v>0</v>
      </c>
      <c r="CX32" s="22">
        <f t="shared" si="31"/>
        <v>0</v>
      </c>
      <c r="CY32" s="22">
        <f t="shared" si="31"/>
        <v>0</v>
      </c>
      <c r="CZ32" s="22">
        <f t="shared" si="31"/>
        <v>0</v>
      </c>
      <c r="DA32" s="22">
        <f t="shared" si="31"/>
        <v>0</v>
      </c>
      <c r="DB32" s="22">
        <f t="shared" si="31"/>
        <v>0</v>
      </c>
      <c r="DC32" s="22">
        <f t="shared" si="31"/>
        <v>0</v>
      </c>
      <c r="DD32" s="22">
        <f t="shared" si="31"/>
        <v>0</v>
      </c>
      <c r="DE32" s="22">
        <f t="shared" si="31"/>
        <v>0</v>
      </c>
      <c r="DF32" s="22">
        <f t="shared" si="31"/>
        <v>0</v>
      </c>
      <c r="DG32" s="22">
        <f t="shared" si="31"/>
        <v>0</v>
      </c>
      <c r="DH32" s="22">
        <f t="shared" si="31"/>
        <v>0</v>
      </c>
      <c r="DI32" s="22">
        <f t="shared" si="32"/>
        <v>0</v>
      </c>
      <c r="DJ32" s="22">
        <f t="shared" si="32"/>
        <v>0</v>
      </c>
      <c r="DK32" s="22">
        <f t="shared" si="32"/>
        <v>5000000</v>
      </c>
      <c r="DN32" s="236"/>
      <c r="DO32" s="234"/>
      <c r="DP32" s="234"/>
      <c r="DQ32" s="234"/>
    </row>
    <row r="33" spans="1:121" ht="33.75" hidden="1" customHeight="1" x14ac:dyDescent="0.25">
      <c r="A33" s="27"/>
      <c r="B33" s="152"/>
      <c r="C33" s="18" t="s">
        <v>125</v>
      </c>
      <c r="D33" s="19" t="s">
        <v>126</v>
      </c>
      <c r="E33" s="20">
        <v>410</v>
      </c>
      <c r="F33" s="21" t="s">
        <v>127</v>
      </c>
      <c r="G33" s="22">
        <f t="shared" si="24"/>
        <v>55000000</v>
      </c>
      <c r="H33" s="22"/>
      <c r="I33" s="22">
        <v>45000000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>
        <f>5000000+5000000</f>
        <v>10000000</v>
      </c>
      <c r="AB33" s="23">
        <f t="shared" si="1"/>
        <v>0.44883636363636364</v>
      </c>
      <c r="AC33" s="22">
        <f t="shared" si="25"/>
        <v>24686000</v>
      </c>
      <c r="AD33" s="22"/>
      <c r="AE33" s="22">
        <f>+'[3]MAYO 2017'!$K$702</f>
        <v>24136000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>
        <f>+'[5]ABRIL 2017'!$G$610</f>
        <v>550000</v>
      </c>
      <c r="AX33" s="23">
        <f t="shared" si="3"/>
        <v>0.5511636363636363</v>
      </c>
      <c r="AY33" s="22">
        <f t="shared" si="26"/>
        <v>30314000</v>
      </c>
      <c r="AZ33" s="22">
        <f t="shared" si="27"/>
        <v>0</v>
      </c>
      <c r="BA33" s="22">
        <f t="shared" si="27"/>
        <v>20864000</v>
      </c>
      <c r="BB33" s="22">
        <f t="shared" si="27"/>
        <v>0</v>
      </c>
      <c r="BC33" s="22">
        <f t="shared" si="27"/>
        <v>0</v>
      </c>
      <c r="BD33" s="22">
        <f t="shared" si="27"/>
        <v>0</v>
      </c>
      <c r="BE33" s="22">
        <f t="shared" si="27"/>
        <v>0</v>
      </c>
      <c r="BF33" s="22">
        <f t="shared" si="27"/>
        <v>0</v>
      </c>
      <c r="BG33" s="22">
        <f t="shared" si="27"/>
        <v>0</v>
      </c>
      <c r="BH33" s="22">
        <f t="shared" si="27"/>
        <v>0</v>
      </c>
      <c r="BI33" s="22">
        <f t="shared" si="27"/>
        <v>0</v>
      </c>
      <c r="BJ33" s="22">
        <f t="shared" si="27"/>
        <v>0</v>
      </c>
      <c r="BK33" s="22">
        <f t="shared" si="27"/>
        <v>0</v>
      </c>
      <c r="BL33" s="22">
        <f t="shared" si="27"/>
        <v>0</v>
      </c>
      <c r="BM33" s="22">
        <f t="shared" si="27"/>
        <v>0</v>
      </c>
      <c r="BN33" s="22">
        <f t="shared" si="27"/>
        <v>0</v>
      </c>
      <c r="BO33" s="22">
        <f t="shared" si="27"/>
        <v>0</v>
      </c>
      <c r="BP33" s="22">
        <f t="shared" si="28"/>
        <v>0</v>
      </c>
      <c r="BQ33" s="22">
        <f t="shared" si="28"/>
        <v>0</v>
      </c>
      <c r="BR33" s="22">
        <f t="shared" si="28"/>
        <v>0</v>
      </c>
      <c r="BS33" s="22">
        <f t="shared" si="28"/>
        <v>9450000</v>
      </c>
      <c r="BT33" s="23">
        <f t="shared" si="7"/>
        <v>0.44883636363636364</v>
      </c>
      <c r="BU33" s="22">
        <f t="shared" si="29"/>
        <v>24686000</v>
      </c>
      <c r="BV33" s="22"/>
      <c r="BW33" s="22">
        <f>+'[3]MAYO 2017'!$H$703+'[3]MAYO 2017'!$H$705+'[3]MAYO 2017'!$H$714</f>
        <v>24136000</v>
      </c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>
        <f>+'[3]MAYO 2017'!$H$713</f>
        <v>550000</v>
      </c>
      <c r="CP33" s="23">
        <f t="shared" si="9"/>
        <v>0.5511636363636363</v>
      </c>
      <c r="CQ33" s="22">
        <f t="shared" si="30"/>
        <v>30314000</v>
      </c>
      <c r="CR33" s="22">
        <f t="shared" si="33"/>
        <v>0</v>
      </c>
      <c r="CS33" s="22">
        <f t="shared" si="31"/>
        <v>20864000</v>
      </c>
      <c r="CT33" s="22">
        <f t="shared" si="31"/>
        <v>0</v>
      </c>
      <c r="CU33" s="22">
        <f t="shared" si="31"/>
        <v>0</v>
      </c>
      <c r="CV33" s="22">
        <f t="shared" si="31"/>
        <v>0</v>
      </c>
      <c r="CW33" s="22">
        <f t="shared" si="31"/>
        <v>0</v>
      </c>
      <c r="CX33" s="22">
        <f t="shared" si="31"/>
        <v>0</v>
      </c>
      <c r="CY33" s="22">
        <f t="shared" si="31"/>
        <v>0</v>
      </c>
      <c r="CZ33" s="22">
        <f t="shared" si="31"/>
        <v>0</v>
      </c>
      <c r="DA33" s="22">
        <f t="shared" si="31"/>
        <v>0</v>
      </c>
      <c r="DB33" s="22">
        <f t="shared" si="31"/>
        <v>0</v>
      </c>
      <c r="DC33" s="22">
        <f t="shared" si="31"/>
        <v>0</v>
      </c>
      <c r="DD33" s="22">
        <f t="shared" si="31"/>
        <v>0</v>
      </c>
      <c r="DE33" s="22">
        <f t="shared" si="31"/>
        <v>0</v>
      </c>
      <c r="DF33" s="22">
        <f t="shared" si="31"/>
        <v>0</v>
      </c>
      <c r="DG33" s="22">
        <f t="shared" si="31"/>
        <v>0</v>
      </c>
      <c r="DH33" s="22">
        <f t="shared" si="31"/>
        <v>0</v>
      </c>
      <c r="DI33" s="22">
        <f t="shared" si="32"/>
        <v>0</v>
      </c>
      <c r="DJ33" s="22">
        <f t="shared" si="32"/>
        <v>0</v>
      </c>
      <c r="DK33" s="22">
        <f t="shared" si="32"/>
        <v>9450000</v>
      </c>
      <c r="DN33" s="236"/>
      <c r="DO33" s="234"/>
      <c r="DP33" s="234"/>
      <c r="DQ33" s="234"/>
    </row>
    <row r="34" spans="1:121" ht="30.75" hidden="1" customHeight="1" x14ac:dyDescent="0.25">
      <c r="A34" s="27"/>
      <c r="B34" s="152"/>
      <c r="C34" s="18" t="s">
        <v>128</v>
      </c>
      <c r="D34" s="19" t="s">
        <v>129</v>
      </c>
      <c r="E34" s="20">
        <v>410</v>
      </c>
      <c r="F34" s="21" t="s">
        <v>107</v>
      </c>
      <c r="G34" s="22">
        <f t="shared" si="24"/>
        <v>90000000</v>
      </c>
      <c r="H34" s="22"/>
      <c r="I34" s="22"/>
      <c r="J34" s="22">
        <v>80000000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10000000</v>
      </c>
      <c r="AB34" s="23">
        <f t="shared" si="1"/>
        <v>0.10311034444444445</v>
      </c>
      <c r="AC34" s="22">
        <f t="shared" si="25"/>
        <v>9279931</v>
      </c>
      <c r="AD34" s="22"/>
      <c r="AE34" s="22"/>
      <c r="AF34" s="22">
        <f>+'[3]MAYO 2017'!$L$719</f>
        <v>5000000</v>
      </c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>
        <f>+'[3]MAYO 2017'!$AC$719</f>
        <v>4279931</v>
      </c>
      <c r="AX34" s="23">
        <f t="shared" si="3"/>
        <v>0.89688965555555555</v>
      </c>
      <c r="AY34" s="22">
        <f t="shared" si="26"/>
        <v>80720069</v>
      </c>
      <c r="AZ34" s="22">
        <f t="shared" si="27"/>
        <v>0</v>
      </c>
      <c r="BA34" s="22">
        <f t="shared" si="27"/>
        <v>0</v>
      </c>
      <c r="BB34" s="22">
        <f t="shared" si="27"/>
        <v>75000000</v>
      </c>
      <c r="BC34" s="22">
        <f t="shared" si="27"/>
        <v>0</v>
      </c>
      <c r="BD34" s="22">
        <f t="shared" si="27"/>
        <v>0</v>
      </c>
      <c r="BE34" s="22">
        <f t="shared" si="27"/>
        <v>0</v>
      </c>
      <c r="BF34" s="22">
        <f t="shared" si="27"/>
        <v>0</v>
      </c>
      <c r="BG34" s="22">
        <f t="shared" si="27"/>
        <v>0</v>
      </c>
      <c r="BH34" s="22">
        <f t="shared" si="27"/>
        <v>0</v>
      </c>
      <c r="BI34" s="22">
        <f t="shared" si="27"/>
        <v>0</v>
      </c>
      <c r="BJ34" s="22">
        <f t="shared" si="27"/>
        <v>0</v>
      </c>
      <c r="BK34" s="22">
        <f t="shared" si="27"/>
        <v>0</v>
      </c>
      <c r="BL34" s="22">
        <f t="shared" si="27"/>
        <v>0</v>
      </c>
      <c r="BM34" s="22">
        <f t="shared" si="27"/>
        <v>0</v>
      </c>
      <c r="BN34" s="22">
        <f t="shared" si="27"/>
        <v>0</v>
      </c>
      <c r="BO34" s="22">
        <f t="shared" si="27"/>
        <v>0</v>
      </c>
      <c r="BP34" s="22">
        <f t="shared" si="28"/>
        <v>0</v>
      </c>
      <c r="BQ34" s="22">
        <f t="shared" si="28"/>
        <v>0</v>
      </c>
      <c r="BR34" s="22">
        <f t="shared" si="28"/>
        <v>0</v>
      </c>
      <c r="BS34" s="22">
        <f t="shared" si="28"/>
        <v>5720069</v>
      </c>
      <c r="BT34" s="23">
        <f t="shared" si="7"/>
        <v>0.10229553333333333</v>
      </c>
      <c r="BU34" s="22">
        <f t="shared" si="29"/>
        <v>9206598</v>
      </c>
      <c r="BV34" s="22"/>
      <c r="BW34" s="22"/>
      <c r="BX34" s="22">
        <f>+'[3]MAYO 2017'!$H$720+'[3]MAYO 2017'!$H$724</f>
        <v>5000000</v>
      </c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>
        <f>+'[3]MAYO 2017'!$H$721+'[3]MAYO 2017'!$H$726</f>
        <v>4206598</v>
      </c>
      <c r="CP34" s="23">
        <f t="shared" si="9"/>
        <v>0.8977044666666667</v>
      </c>
      <c r="CQ34" s="22">
        <f t="shared" si="30"/>
        <v>80793402</v>
      </c>
      <c r="CR34" s="22">
        <f t="shared" si="33"/>
        <v>0</v>
      </c>
      <c r="CS34" s="22">
        <f t="shared" si="31"/>
        <v>0</v>
      </c>
      <c r="CT34" s="22">
        <f t="shared" si="31"/>
        <v>75000000</v>
      </c>
      <c r="CU34" s="22">
        <f t="shared" si="31"/>
        <v>0</v>
      </c>
      <c r="CV34" s="22">
        <f t="shared" si="31"/>
        <v>0</v>
      </c>
      <c r="CW34" s="22">
        <f t="shared" si="31"/>
        <v>0</v>
      </c>
      <c r="CX34" s="22">
        <f t="shared" si="31"/>
        <v>0</v>
      </c>
      <c r="CY34" s="22">
        <f t="shared" si="31"/>
        <v>0</v>
      </c>
      <c r="CZ34" s="22">
        <f t="shared" si="31"/>
        <v>0</v>
      </c>
      <c r="DA34" s="22">
        <f t="shared" si="31"/>
        <v>0</v>
      </c>
      <c r="DB34" s="22">
        <f t="shared" si="31"/>
        <v>0</v>
      </c>
      <c r="DC34" s="22">
        <f t="shared" si="31"/>
        <v>0</v>
      </c>
      <c r="DD34" s="22">
        <f t="shared" si="31"/>
        <v>0</v>
      </c>
      <c r="DE34" s="22">
        <f t="shared" si="31"/>
        <v>0</v>
      </c>
      <c r="DF34" s="22">
        <f t="shared" si="31"/>
        <v>0</v>
      </c>
      <c r="DG34" s="22">
        <f t="shared" si="31"/>
        <v>0</v>
      </c>
      <c r="DH34" s="22">
        <f t="shared" si="31"/>
        <v>0</v>
      </c>
      <c r="DI34" s="22">
        <f t="shared" si="32"/>
        <v>0</v>
      </c>
      <c r="DJ34" s="22">
        <f t="shared" si="32"/>
        <v>0</v>
      </c>
      <c r="DK34" s="22">
        <f t="shared" si="32"/>
        <v>5793402</v>
      </c>
      <c r="DN34" s="236"/>
      <c r="DO34" s="234"/>
      <c r="DP34" s="234"/>
      <c r="DQ34" s="234"/>
    </row>
    <row r="35" spans="1:121" ht="38.25" hidden="1" customHeight="1" x14ac:dyDescent="0.25">
      <c r="A35" s="27"/>
      <c r="B35" s="152"/>
      <c r="C35" s="18" t="s">
        <v>130</v>
      </c>
      <c r="D35" s="19" t="s">
        <v>131</v>
      </c>
      <c r="E35" s="20">
        <v>410</v>
      </c>
      <c r="F35" s="21" t="s">
        <v>132</v>
      </c>
      <c r="G35" s="22">
        <f t="shared" si="24"/>
        <v>8000000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v>8000000</v>
      </c>
      <c r="AB35" s="23">
        <f t="shared" si="1"/>
        <v>0</v>
      </c>
      <c r="AC35" s="22">
        <f t="shared" si="25"/>
        <v>0</v>
      </c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3">
        <f t="shared" si="3"/>
        <v>1</v>
      </c>
      <c r="AY35" s="22">
        <f t="shared" si="26"/>
        <v>8000000</v>
      </c>
      <c r="AZ35" s="22">
        <f t="shared" si="27"/>
        <v>0</v>
      </c>
      <c r="BA35" s="22">
        <f t="shared" si="27"/>
        <v>0</v>
      </c>
      <c r="BB35" s="22">
        <f t="shared" si="27"/>
        <v>0</v>
      </c>
      <c r="BC35" s="22">
        <f t="shared" si="27"/>
        <v>0</v>
      </c>
      <c r="BD35" s="22">
        <f t="shared" si="27"/>
        <v>0</v>
      </c>
      <c r="BE35" s="22">
        <f t="shared" si="27"/>
        <v>0</v>
      </c>
      <c r="BF35" s="22">
        <f t="shared" si="27"/>
        <v>0</v>
      </c>
      <c r="BG35" s="22">
        <f t="shared" si="27"/>
        <v>0</v>
      </c>
      <c r="BH35" s="22">
        <f t="shared" si="27"/>
        <v>0</v>
      </c>
      <c r="BI35" s="22">
        <f t="shared" si="27"/>
        <v>0</v>
      </c>
      <c r="BJ35" s="22">
        <f t="shared" si="27"/>
        <v>0</v>
      </c>
      <c r="BK35" s="22">
        <f t="shared" si="27"/>
        <v>0</v>
      </c>
      <c r="BL35" s="22">
        <f t="shared" si="27"/>
        <v>0</v>
      </c>
      <c r="BM35" s="22">
        <f t="shared" si="27"/>
        <v>0</v>
      </c>
      <c r="BN35" s="22">
        <f t="shared" si="27"/>
        <v>0</v>
      </c>
      <c r="BO35" s="22">
        <f t="shared" si="27"/>
        <v>0</v>
      </c>
      <c r="BP35" s="22">
        <f t="shared" si="28"/>
        <v>0</v>
      </c>
      <c r="BQ35" s="22">
        <f t="shared" si="28"/>
        <v>0</v>
      </c>
      <c r="BR35" s="22">
        <f t="shared" si="28"/>
        <v>0</v>
      </c>
      <c r="BS35" s="22">
        <f t="shared" si="28"/>
        <v>8000000</v>
      </c>
      <c r="BT35" s="23">
        <f t="shared" si="7"/>
        <v>0</v>
      </c>
      <c r="BU35" s="22">
        <f t="shared" si="29"/>
        <v>0</v>
      </c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3">
        <f t="shared" si="9"/>
        <v>1</v>
      </c>
      <c r="CQ35" s="22">
        <f t="shared" si="30"/>
        <v>8000000</v>
      </c>
      <c r="CR35" s="22">
        <f t="shared" si="33"/>
        <v>0</v>
      </c>
      <c r="CS35" s="22">
        <f t="shared" si="31"/>
        <v>0</v>
      </c>
      <c r="CT35" s="22">
        <f t="shared" si="31"/>
        <v>0</v>
      </c>
      <c r="CU35" s="22">
        <f t="shared" si="31"/>
        <v>0</v>
      </c>
      <c r="CV35" s="22">
        <f t="shared" si="31"/>
        <v>0</v>
      </c>
      <c r="CW35" s="22">
        <f t="shared" si="31"/>
        <v>0</v>
      </c>
      <c r="CX35" s="22">
        <f t="shared" si="31"/>
        <v>0</v>
      </c>
      <c r="CY35" s="22">
        <f t="shared" si="31"/>
        <v>0</v>
      </c>
      <c r="CZ35" s="22">
        <f t="shared" si="31"/>
        <v>0</v>
      </c>
      <c r="DA35" s="22">
        <f t="shared" si="31"/>
        <v>0</v>
      </c>
      <c r="DB35" s="22">
        <f t="shared" si="31"/>
        <v>0</v>
      </c>
      <c r="DC35" s="22">
        <f t="shared" si="31"/>
        <v>0</v>
      </c>
      <c r="DD35" s="22">
        <f t="shared" si="31"/>
        <v>0</v>
      </c>
      <c r="DE35" s="22">
        <f t="shared" si="31"/>
        <v>0</v>
      </c>
      <c r="DF35" s="22">
        <f t="shared" si="31"/>
        <v>0</v>
      </c>
      <c r="DG35" s="22">
        <f t="shared" si="31"/>
        <v>0</v>
      </c>
      <c r="DH35" s="22">
        <f t="shared" si="31"/>
        <v>0</v>
      </c>
      <c r="DI35" s="22">
        <f t="shared" si="32"/>
        <v>0</v>
      </c>
      <c r="DJ35" s="22">
        <f t="shared" si="32"/>
        <v>0</v>
      </c>
      <c r="DK35" s="22">
        <f t="shared" si="32"/>
        <v>8000000</v>
      </c>
      <c r="DN35" s="236"/>
      <c r="DO35" s="234"/>
      <c r="DP35" s="234"/>
      <c r="DQ35" s="234"/>
    </row>
    <row r="36" spans="1:121" ht="48.75" hidden="1" customHeight="1" x14ac:dyDescent="0.25">
      <c r="A36" s="27"/>
      <c r="B36" s="153"/>
      <c r="C36" s="18" t="s">
        <v>133</v>
      </c>
      <c r="D36" s="19" t="s">
        <v>134</v>
      </c>
      <c r="E36" s="20">
        <v>410</v>
      </c>
      <c r="F36" s="21" t="s">
        <v>135</v>
      </c>
      <c r="G36" s="22">
        <f t="shared" si="24"/>
        <v>319946741</v>
      </c>
      <c r="H36" s="22"/>
      <c r="I36" s="22">
        <v>200000000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>
        <f>15907499+69169357+34869885</f>
        <v>119946741</v>
      </c>
      <c r="Y36" s="22"/>
      <c r="Z36" s="22"/>
      <c r="AA36" s="22"/>
      <c r="AB36" s="23">
        <f t="shared" si="1"/>
        <v>0.62510403880000764</v>
      </c>
      <c r="AC36" s="22">
        <f t="shared" si="25"/>
        <v>200000000</v>
      </c>
      <c r="AD36" s="22"/>
      <c r="AE36" s="22">
        <f>+'[1]ENERO 2017'!$K$361</f>
        <v>200000000</v>
      </c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3">
        <f t="shared" si="3"/>
        <v>0.37489596119999236</v>
      </c>
      <c r="AY36" s="22">
        <f t="shared" si="26"/>
        <v>119946741</v>
      </c>
      <c r="AZ36" s="22">
        <f t="shared" si="27"/>
        <v>0</v>
      </c>
      <c r="BA36" s="22">
        <f t="shared" si="27"/>
        <v>0</v>
      </c>
      <c r="BB36" s="22">
        <f t="shared" si="27"/>
        <v>0</v>
      </c>
      <c r="BC36" s="22">
        <f t="shared" si="27"/>
        <v>0</v>
      </c>
      <c r="BD36" s="22">
        <f t="shared" si="27"/>
        <v>0</v>
      </c>
      <c r="BE36" s="22">
        <f t="shared" si="27"/>
        <v>0</v>
      </c>
      <c r="BF36" s="22">
        <f t="shared" si="27"/>
        <v>0</v>
      </c>
      <c r="BG36" s="22">
        <f t="shared" si="27"/>
        <v>0</v>
      </c>
      <c r="BH36" s="22">
        <f t="shared" si="27"/>
        <v>0</v>
      </c>
      <c r="BI36" s="22">
        <f t="shared" si="27"/>
        <v>0</v>
      </c>
      <c r="BJ36" s="22">
        <f t="shared" si="27"/>
        <v>0</v>
      </c>
      <c r="BK36" s="22">
        <f t="shared" si="27"/>
        <v>0</v>
      </c>
      <c r="BL36" s="22">
        <f t="shared" si="27"/>
        <v>0</v>
      </c>
      <c r="BM36" s="22">
        <f t="shared" si="27"/>
        <v>0</v>
      </c>
      <c r="BN36" s="22">
        <f t="shared" si="27"/>
        <v>0</v>
      </c>
      <c r="BO36" s="22">
        <f t="shared" si="27"/>
        <v>0</v>
      </c>
      <c r="BP36" s="22">
        <f t="shared" si="28"/>
        <v>119946741</v>
      </c>
      <c r="BQ36" s="22">
        <f t="shared" si="28"/>
        <v>0</v>
      </c>
      <c r="BR36" s="22">
        <f t="shared" si="28"/>
        <v>0</v>
      </c>
      <c r="BS36" s="22">
        <f t="shared" si="28"/>
        <v>0</v>
      </c>
      <c r="BT36" s="23">
        <f t="shared" si="7"/>
        <v>0.44365316101156971</v>
      </c>
      <c r="BU36" s="22">
        <f t="shared" si="29"/>
        <v>141945383</v>
      </c>
      <c r="BV36" s="22"/>
      <c r="BW36" s="22">
        <f>+'[3]MAYO 2017'!$H$736</f>
        <v>141945383</v>
      </c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3">
        <f t="shared" si="9"/>
        <v>0.55634683898843029</v>
      </c>
      <c r="CQ36" s="22">
        <f t="shared" si="30"/>
        <v>178001358</v>
      </c>
      <c r="CR36" s="22">
        <f t="shared" si="33"/>
        <v>0</v>
      </c>
      <c r="CS36" s="22">
        <f t="shared" si="31"/>
        <v>58054617</v>
      </c>
      <c r="CT36" s="22">
        <f t="shared" si="31"/>
        <v>0</v>
      </c>
      <c r="CU36" s="22">
        <f t="shared" si="31"/>
        <v>0</v>
      </c>
      <c r="CV36" s="22">
        <f t="shared" si="31"/>
        <v>0</v>
      </c>
      <c r="CW36" s="22">
        <f t="shared" si="31"/>
        <v>0</v>
      </c>
      <c r="CX36" s="22">
        <f t="shared" si="31"/>
        <v>0</v>
      </c>
      <c r="CY36" s="22">
        <f t="shared" si="31"/>
        <v>0</v>
      </c>
      <c r="CZ36" s="22">
        <f t="shared" si="31"/>
        <v>0</v>
      </c>
      <c r="DA36" s="22">
        <f t="shared" si="31"/>
        <v>0</v>
      </c>
      <c r="DB36" s="22">
        <f t="shared" si="31"/>
        <v>0</v>
      </c>
      <c r="DC36" s="22">
        <f t="shared" si="31"/>
        <v>0</v>
      </c>
      <c r="DD36" s="22">
        <f t="shared" si="31"/>
        <v>0</v>
      </c>
      <c r="DE36" s="22">
        <f t="shared" si="31"/>
        <v>0</v>
      </c>
      <c r="DF36" s="22">
        <f t="shared" si="31"/>
        <v>0</v>
      </c>
      <c r="DG36" s="22">
        <f t="shared" si="31"/>
        <v>0</v>
      </c>
      <c r="DH36" s="22">
        <f t="shared" si="31"/>
        <v>119946741</v>
      </c>
      <c r="DI36" s="22">
        <f t="shared" si="32"/>
        <v>0</v>
      </c>
      <c r="DJ36" s="22">
        <f t="shared" si="32"/>
        <v>0</v>
      </c>
      <c r="DK36" s="22">
        <f t="shared" si="32"/>
        <v>0</v>
      </c>
      <c r="DM36" s="35"/>
      <c r="DN36" s="236"/>
      <c r="DO36" s="234"/>
      <c r="DP36" s="234"/>
      <c r="DQ36" s="234"/>
    </row>
    <row r="37" spans="1:121" ht="35.25" hidden="1" customHeight="1" x14ac:dyDescent="0.25">
      <c r="A37" s="149" t="s">
        <v>98</v>
      </c>
      <c r="B37" s="151" t="s">
        <v>136</v>
      </c>
      <c r="C37" s="18" t="s">
        <v>137</v>
      </c>
      <c r="D37" s="19" t="s">
        <v>138</v>
      </c>
      <c r="E37" s="28">
        <v>410</v>
      </c>
      <c r="F37" s="21" t="s">
        <v>102</v>
      </c>
      <c r="G37" s="22">
        <f t="shared" si="24"/>
        <v>52000000</v>
      </c>
      <c r="H37" s="22"/>
      <c r="I37" s="22"/>
      <c r="J37" s="22">
        <v>40000000</v>
      </c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>
        <f>12000000</f>
        <v>12000000</v>
      </c>
      <c r="W37" s="22"/>
      <c r="X37" s="22"/>
      <c r="Y37" s="22"/>
      <c r="Z37" s="22"/>
      <c r="AA37" s="22"/>
      <c r="AB37" s="23">
        <f t="shared" si="1"/>
        <v>0.34092250000000002</v>
      </c>
      <c r="AC37" s="22">
        <f t="shared" si="25"/>
        <v>17727970</v>
      </c>
      <c r="AD37" s="22"/>
      <c r="AE37" s="22"/>
      <c r="AF37" s="22">
        <f>+'[3]MAYO 2017'!$L$791</f>
        <v>17727970</v>
      </c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3">
        <f t="shared" si="3"/>
        <v>0.65907749999999998</v>
      </c>
      <c r="AY37" s="22">
        <f t="shared" si="26"/>
        <v>34272030</v>
      </c>
      <c r="AZ37" s="22">
        <f t="shared" si="27"/>
        <v>0</v>
      </c>
      <c r="BA37" s="22">
        <f t="shared" si="27"/>
        <v>0</v>
      </c>
      <c r="BB37" s="22">
        <f t="shared" si="27"/>
        <v>22272030</v>
      </c>
      <c r="BC37" s="22">
        <f t="shared" si="27"/>
        <v>0</v>
      </c>
      <c r="BD37" s="22">
        <f t="shared" si="27"/>
        <v>0</v>
      </c>
      <c r="BE37" s="22">
        <f t="shared" si="27"/>
        <v>0</v>
      </c>
      <c r="BF37" s="22">
        <f t="shared" si="27"/>
        <v>0</v>
      </c>
      <c r="BG37" s="22">
        <f t="shared" si="27"/>
        <v>0</v>
      </c>
      <c r="BH37" s="22">
        <f t="shared" si="27"/>
        <v>0</v>
      </c>
      <c r="BI37" s="22">
        <f t="shared" si="27"/>
        <v>0</v>
      </c>
      <c r="BJ37" s="22">
        <f t="shared" si="27"/>
        <v>0</v>
      </c>
      <c r="BK37" s="22">
        <f t="shared" si="27"/>
        <v>0</v>
      </c>
      <c r="BL37" s="22">
        <f t="shared" si="27"/>
        <v>0</v>
      </c>
      <c r="BM37" s="22">
        <f t="shared" si="27"/>
        <v>0</v>
      </c>
      <c r="BN37" s="22">
        <f t="shared" si="27"/>
        <v>12000000</v>
      </c>
      <c r="BO37" s="22">
        <f t="shared" si="27"/>
        <v>0</v>
      </c>
      <c r="BP37" s="22">
        <f t="shared" si="28"/>
        <v>0</v>
      </c>
      <c r="BQ37" s="22">
        <f t="shared" si="28"/>
        <v>0</v>
      </c>
      <c r="BR37" s="22">
        <f t="shared" si="28"/>
        <v>0</v>
      </c>
      <c r="BS37" s="22">
        <f t="shared" si="28"/>
        <v>0</v>
      </c>
      <c r="BT37" s="23">
        <f t="shared" si="7"/>
        <v>0.34092250000000002</v>
      </c>
      <c r="BU37" s="22">
        <f t="shared" si="29"/>
        <v>17727970</v>
      </c>
      <c r="BV37" s="22"/>
      <c r="BW37" s="22"/>
      <c r="BX37" s="22">
        <f>+'[3]MAYO 2017'!$H$789</f>
        <v>17727970</v>
      </c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3">
        <f t="shared" si="9"/>
        <v>0.65907749999999998</v>
      </c>
      <c r="CQ37" s="22">
        <f t="shared" si="30"/>
        <v>34272030</v>
      </c>
      <c r="CR37" s="22">
        <f t="shared" si="33"/>
        <v>0</v>
      </c>
      <c r="CS37" s="22">
        <f t="shared" si="31"/>
        <v>0</v>
      </c>
      <c r="CT37" s="22">
        <f t="shared" si="31"/>
        <v>22272030</v>
      </c>
      <c r="CU37" s="22">
        <f t="shared" si="31"/>
        <v>0</v>
      </c>
      <c r="CV37" s="22">
        <f t="shared" si="31"/>
        <v>0</v>
      </c>
      <c r="CW37" s="22">
        <f t="shared" si="31"/>
        <v>0</v>
      </c>
      <c r="CX37" s="22">
        <f t="shared" si="31"/>
        <v>0</v>
      </c>
      <c r="CY37" s="22">
        <f t="shared" si="31"/>
        <v>0</v>
      </c>
      <c r="CZ37" s="22">
        <f t="shared" si="31"/>
        <v>0</v>
      </c>
      <c r="DA37" s="22">
        <f t="shared" si="31"/>
        <v>0</v>
      </c>
      <c r="DB37" s="22">
        <f t="shared" si="31"/>
        <v>0</v>
      </c>
      <c r="DC37" s="22">
        <f t="shared" si="31"/>
        <v>0</v>
      </c>
      <c r="DD37" s="22">
        <f t="shared" si="31"/>
        <v>0</v>
      </c>
      <c r="DE37" s="22">
        <f t="shared" si="31"/>
        <v>0</v>
      </c>
      <c r="DF37" s="22">
        <f t="shared" si="31"/>
        <v>12000000</v>
      </c>
      <c r="DG37" s="22">
        <f t="shared" si="31"/>
        <v>0</v>
      </c>
      <c r="DH37" s="22">
        <f t="shared" si="31"/>
        <v>0</v>
      </c>
      <c r="DI37" s="22">
        <f t="shared" si="32"/>
        <v>0</v>
      </c>
      <c r="DJ37" s="22">
        <f t="shared" si="32"/>
        <v>0</v>
      </c>
      <c r="DK37" s="22">
        <f t="shared" si="32"/>
        <v>0</v>
      </c>
      <c r="DN37" s="236"/>
      <c r="DO37" s="234"/>
      <c r="DP37" s="234"/>
      <c r="DQ37" s="234"/>
    </row>
    <row r="38" spans="1:121" ht="31.5" hidden="1" customHeight="1" x14ac:dyDescent="0.25">
      <c r="A38" s="149"/>
      <c r="B38" s="152"/>
      <c r="C38" s="18" t="s">
        <v>139</v>
      </c>
      <c r="D38" s="19" t="s">
        <v>140</v>
      </c>
      <c r="E38" s="20">
        <v>410</v>
      </c>
      <c r="F38" s="21" t="s">
        <v>141</v>
      </c>
      <c r="G38" s="22">
        <f t="shared" si="24"/>
        <v>85000000</v>
      </c>
      <c r="H38" s="22"/>
      <c r="I38" s="22"/>
      <c r="J38" s="22">
        <v>70000000</v>
      </c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>
        <f>15000000</f>
        <v>15000000</v>
      </c>
      <c r="W38" s="22"/>
      <c r="X38" s="22"/>
      <c r="Y38" s="22"/>
      <c r="Z38" s="22"/>
      <c r="AA38" s="22"/>
      <c r="AB38" s="23">
        <f t="shared" si="1"/>
        <v>0.26793529411764705</v>
      </c>
      <c r="AC38" s="22">
        <f t="shared" si="25"/>
        <v>22774500</v>
      </c>
      <c r="AD38" s="22"/>
      <c r="AE38" s="22"/>
      <c r="AF38" s="22">
        <f>+'[3]MAYO 2017'!$L$808</f>
        <v>22774500</v>
      </c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3">
        <f t="shared" si="3"/>
        <v>0.73206470588235295</v>
      </c>
      <c r="AY38" s="22">
        <f t="shared" si="26"/>
        <v>62225500</v>
      </c>
      <c r="AZ38" s="22">
        <f t="shared" si="27"/>
        <v>0</v>
      </c>
      <c r="BA38" s="22">
        <f t="shared" si="27"/>
        <v>0</v>
      </c>
      <c r="BB38" s="22">
        <f t="shared" si="27"/>
        <v>47225500</v>
      </c>
      <c r="BC38" s="22">
        <f t="shared" si="27"/>
        <v>0</v>
      </c>
      <c r="BD38" s="22">
        <f t="shared" si="27"/>
        <v>0</v>
      </c>
      <c r="BE38" s="22">
        <f t="shared" si="27"/>
        <v>0</v>
      </c>
      <c r="BF38" s="22">
        <f t="shared" si="27"/>
        <v>0</v>
      </c>
      <c r="BG38" s="22">
        <f t="shared" si="27"/>
        <v>0</v>
      </c>
      <c r="BH38" s="22">
        <f t="shared" si="27"/>
        <v>0</v>
      </c>
      <c r="BI38" s="22">
        <f t="shared" si="27"/>
        <v>0</v>
      </c>
      <c r="BJ38" s="22">
        <f t="shared" si="27"/>
        <v>0</v>
      </c>
      <c r="BK38" s="22">
        <f t="shared" si="27"/>
        <v>0</v>
      </c>
      <c r="BL38" s="22">
        <f t="shared" si="27"/>
        <v>0</v>
      </c>
      <c r="BM38" s="22">
        <f t="shared" si="27"/>
        <v>0</v>
      </c>
      <c r="BN38" s="22">
        <f t="shared" si="27"/>
        <v>15000000</v>
      </c>
      <c r="BO38" s="22">
        <f t="shared" ref="BO38:BO52" si="34">+W38-AS38</f>
        <v>0</v>
      </c>
      <c r="BP38" s="22">
        <f t="shared" si="28"/>
        <v>0</v>
      </c>
      <c r="BQ38" s="22">
        <f t="shared" si="28"/>
        <v>0</v>
      </c>
      <c r="BR38" s="22">
        <f t="shared" si="28"/>
        <v>0</v>
      </c>
      <c r="BS38" s="22">
        <f t="shared" si="28"/>
        <v>0</v>
      </c>
      <c r="BT38" s="23">
        <f t="shared" si="7"/>
        <v>0.26793529411764705</v>
      </c>
      <c r="BU38" s="22">
        <f t="shared" si="29"/>
        <v>22774500</v>
      </c>
      <c r="BV38" s="22"/>
      <c r="BW38" s="22"/>
      <c r="BX38" s="22">
        <f>+'[3]MAYO 2017'!$H$806</f>
        <v>22774500</v>
      </c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3">
        <f t="shared" si="9"/>
        <v>0.73206470588235295</v>
      </c>
      <c r="CQ38" s="22">
        <f t="shared" si="30"/>
        <v>62225500</v>
      </c>
      <c r="CR38" s="22">
        <f t="shared" si="33"/>
        <v>0</v>
      </c>
      <c r="CS38" s="22">
        <f t="shared" si="31"/>
        <v>0</v>
      </c>
      <c r="CT38" s="22">
        <f t="shared" si="31"/>
        <v>47225500</v>
      </c>
      <c r="CU38" s="22">
        <f t="shared" si="31"/>
        <v>0</v>
      </c>
      <c r="CV38" s="22">
        <f t="shared" si="31"/>
        <v>0</v>
      </c>
      <c r="CW38" s="22">
        <f t="shared" si="31"/>
        <v>0</v>
      </c>
      <c r="CX38" s="22">
        <f t="shared" si="31"/>
        <v>0</v>
      </c>
      <c r="CY38" s="22">
        <f t="shared" si="31"/>
        <v>0</v>
      </c>
      <c r="CZ38" s="22">
        <f t="shared" si="31"/>
        <v>0</v>
      </c>
      <c r="DA38" s="22">
        <f t="shared" si="31"/>
        <v>0</v>
      </c>
      <c r="DB38" s="22">
        <f t="shared" si="31"/>
        <v>0</v>
      </c>
      <c r="DC38" s="22">
        <f t="shared" si="31"/>
        <v>0</v>
      </c>
      <c r="DD38" s="22">
        <f t="shared" si="31"/>
        <v>0</v>
      </c>
      <c r="DE38" s="22">
        <f t="shared" si="31"/>
        <v>0</v>
      </c>
      <c r="DF38" s="22">
        <f t="shared" si="31"/>
        <v>15000000</v>
      </c>
      <c r="DG38" s="22">
        <f t="shared" si="31"/>
        <v>0</v>
      </c>
      <c r="DH38" s="22">
        <f t="shared" ref="DH38:DH52" si="35">X38-CL38</f>
        <v>0</v>
      </c>
      <c r="DI38" s="22">
        <f t="shared" si="32"/>
        <v>0</v>
      </c>
      <c r="DJ38" s="22">
        <f t="shared" si="32"/>
        <v>0</v>
      </c>
      <c r="DK38" s="22">
        <f t="shared" si="32"/>
        <v>0</v>
      </c>
      <c r="DN38" s="236"/>
      <c r="DO38" s="234"/>
      <c r="DP38" s="234"/>
      <c r="DQ38" s="234"/>
    </row>
    <row r="39" spans="1:121" ht="23.25" hidden="1" customHeight="1" x14ac:dyDescent="0.25">
      <c r="A39" s="149"/>
      <c r="B39" s="152"/>
      <c r="C39" s="18" t="s">
        <v>142</v>
      </c>
      <c r="D39" s="19" t="s">
        <v>143</v>
      </c>
      <c r="E39" s="20">
        <v>410</v>
      </c>
      <c r="F39" s="21" t="s">
        <v>102</v>
      </c>
      <c r="G39" s="22">
        <f t="shared" si="24"/>
        <v>80000000</v>
      </c>
      <c r="H39" s="22"/>
      <c r="I39" s="22"/>
      <c r="J39" s="22">
        <v>80000000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3">
        <f t="shared" si="1"/>
        <v>1</v>
      </c>
      <c r="AC39" s="22">
        <f t="shared" si="25"/>
        <v>80000000</v>
      </c>
      <c r="AD39" s="22"/>
      <c r="AE39" s="22"/>
      <c r="AF39" s="22">
        <f>+'[1]ENERO 2017'!$L$385</f>
        <v>80000000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</v>
      </c>
      <c r="AY39" s="22">
        <f t="shared" si="26"/>
        <v>0</v>
      </c>
      <c r="AZ39" s="22">
        <f t="shared" ref="AZ39:BN52" si="36">+H39-AD39</f>
        <v>0</v>
      </c>
      <c r="BA39" s="22">
        <f t="shared" si="36"/>
        <v>0</v>
      </c>
      <c r="BB39" s="22">
        <f t="shared" si="36"/>
        <v>0</v>
      </c>
      <c r="BC39" s="22">
        <f t="shared" si="36"/>
        <v>0</v>
      </c>
      <c r="BD39" s="22">
        <f t="shared" si="36"/>
        <v>0</v>
      </c>
      <c r="BE39" s="22">
        <f t="shared" si="36"/>
        <v>0</v>
      </c>
      <c r="BF39" s="22">
        <f t="shared" si="36"/>
        <v>0</v>
      </c>
      <c r="BG39" s="22">
        <f t="shared" si="36"/>
        <v>0</v>
      </c>
      <c r="BH39" s="22">
        <f t="shared" si="36"/>
        <v>0</v>
      </c>
      <c r="BI39" s="22">
        <f t="shared" si="36"/>
        <v>0</v>
      </c>
      <c r="BJ39" s="22">
        <f t="shared" si="36"/>
        <v>0</v>
      </c>
      <c r="BK39" s="22">
        <f t="shared" si="36"/>
        <v>0</v>
      </c>
      <c r="BL39" s="22">
        <f t="shared" si="36"/>
        <v>0</v>
      </c>
      <c r="BM39" s="22">
        <f t="shared" si="36"/>
        <v>0</v>
      </c>
      <c r="BN39" s="22">
        <f t="shared" si="36"/>
        <v>0</v>
      </c>
      <c r="BO39" s="22">
        <f t="shared" si="34"/>
        <v>0</v>
      </c>
      <c r="BP39" s="22">
        <f t="shared" si="28"/>
        <v>0</v>
      </c>
      <c r="BQ39" s="22">
        <f t="shared" si="28"/>
        <v>0</v>
      </c>
      <c r="BR39" s="22">
        <f t="shared" si="28"/>
        <v>0</v>
      </c>
      <c r="BS39" s="22">
        <f t="shared" si="28"/>
        <v>0</v>
      </c>
      <c r="BT39" s="23">
        <f t="shared" si="7"/>
        <v>0.63297075000000003</v>
      </c>
      <c r="BU39" s="22">
        <f t="shared" si="29"/>
        <v>50637660</v>
      </c>
      <c r="BV39" s="22"/>
      <c r="BW39" s="22"/>
      <c r="BX39" s="22">
        <f>+'[3]MAYO 2017'!$H$837</f>
        <v>50637660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0.36702924999999997</v>
      </c>
      <c r="CQ39" s="22">
        <f t="shared" si="30"/>
        <v>29362340</v>
      </c>
      <c r="CR39" s="22">
        <f t="shared" si="33"/>
        <v>0</v>
      </c>
      <c r="CS39" s="22">
        <f t="shared" si="33"/>
        <v>0</v>
      </c>
      <c r="CT39" s="22">
        <f t="shared" si="33"/>
        <v>29362340</v>
      </c>
      <c r="CU39" s="22">
        <f t="shared" si="33"/>
        <v>0</v>
      </c>
      <c r="CV39" s="22">
        <f t="shared" si="33"/>
        <v>0</v>
      </c>
      <c r="CW39" s="22">
        <f t="shared" si="33"/>
        <v>0</v>
      </c>
      <c r="CX39" s="22">
        <f t="shared" si="33"/>
        <v>0</v>
      </c>
      <c r="CY39" s="22">
        <f t="shared" si="33"/>
        <v>0</v>
      </c>
      <c r="CZ39" s="22">
        <f t="shared" si="33"/>
        <v>0</v>
      </c>
      <c r="DA39" s="22">
        <f t="shared" si="33"/>
        <v>0</v>
      </c>
      <c r="DB39" s="22">
        <f t="shared" si="33"/>
        <v>0</v>
      </c>
      <c r="DC39" s="22">
        <f t="shared" si="33"/>
        <v>0</v>
      </c>
      <c r="DD39" s="22">
        <f t="shared" si="33"/>
        <v>0</v>
      </c>
      <c r="DE39" s="22">
        <f t="shared" si="33"/>
        <v>0</v>
      </c>
      <c r="DF39" s="22">
        <f t="shared" si="33"/>
        <v>0</v>
      </c>
      <c r="DG39" s="22">
        <f t="shared" si="33"/>
        <v>0</v>
      </c>
      <c r="DH39" s="22">
        <f t="shared" si="35"/>
        <v>0</v>
      </c>
      <c r="DI39" s="22">
        <f t="shared" si="32"/>
        <v>0</v>
      </c>
      <c r="DJ39" s="22">
        <f t="shared" si="32"/>
        <v>0</v>
      </c>
      <c r="DK39" s="22">
        <f t="shared" si="32"/>
        <v>0</v>
      </c>
      <c r="DN39" s="236"/>
      <c r="DO39" s="234"/>
      <c r="DP39" s="234"/>
      <c r="DQ39" s="234"/>
    </row>
    <row r="40" spans="1:121" ht="30.75" hidden="1" thickTop="1" x14ac:dyDescent="0.25">
      <c r="A40" s="149"/>
      <c r="B40" s="55"/>
      <c r="C40" s="18" t="s">
        <v>144</v>
      </c>
      <c r="D40" s="19" t="s">
        <v>145</v>
      </c>
      <c r="E40" s="20">
        <v>410</v>
      </c>
      <c r="F40" s="21" t="s">
        <v>146</v>
      </c>
      <c r="G40" s="22">
        <f t="shared" si="24"/>
        <v>3000000</v>
      </c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>
        <v>3000000</v>
      </c>
      <c r="AB40" s="23">
        <f t="shared" si="1"/>
        <v>0</v>
      </c>
      <c r="AC40" s="22">
        <f t="shared" si="25"/>
        <v>0</v>
      </c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1</v>
      </c>
      <c r="AY40" s="22">
        <f t="shared" si="26"/>
        <v>3000000</v>
      </c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>
        <f t="shared" si="28"/>
        <v>3000000</v>
      </c>
      <c r="BT40" s="23">
        <f t="shared" si="7"/>
        <v>0</v>
      </c>
      <c r="BU40" s="22">
        <f t="shared" si="29"/>
        <v>0</v>
      </c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1</v>
      </c>
      <c r="CQ40" s="22">
        <f t="shared" si="30"/>
        <v>3000000</v>
      </c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>
        <f t="shared" si="32"/>
        <v>3000000</v>
      </c>
      <c r="DN40" s="236"/>
      <c r="DO40" s="234"/>
      <c r="DP40" s="234"/>
      <c r="DQ40" s="234"/>
    </row>
    <row r="41" spans="1:121" ht="33.75" hidden="1" customHeight="1" x14ac:dyDescent="0.25">
      <c r="A41" s="149"/>
      <c r="B41" s="151" t="s">
        <v>147</v>
      </c>
      <c r="C41" s="18" t="s">
        <v>148</v>
      </c>
      <c r="D41" s="19" t="s">
        <v>149</v>
      </c>
      <c r="E41" s="20">
        <v>410</v>
      </c>
      <c r="F41" s="21" t="s">
        <v>102</v>
      </c>
      <c r="G41" s="22">
        <f t="shared" si="24"/>
        <v>80000000</v>
      </c>
      <c r="H41" s="22"/>
      <c r="I41" s="22"/>
      <c r="J41" s="22">
        <v>80000000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3">
        <f t="shared" si="1"/>
        <v>0.1937499875</v>
      </c>
      <c r="AC41" s="22">
        <f t="shared" si="25"/>
        <v>15499999</v>
      </c>
      <c r="AD41" s="22"/>
      <c r="AE41" s="22"/>
      <c r="AF41" s="22">
        <f>+'[5]ABRIL 2017'!$L$725</f>
        <v>15499999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3">
        <f t="shared" si="3"/>
        <v>0.80625001250000006</v>
      </c>
      <c r="AY41" s="22">
        <f t="shared" si="26"/>
        <v>64500001</v>
      </c>
      <c r="AZ41" s="22">
        <f t="shared" si="36"/>
        <v>0</v>
      </c>
      <c r="BA41" s="22">
        <f t="shared" si="36"/>
        <v>0</v>
      </c>
      <c r="BB41" s="22">
        <f t="shared" si="36"/>
        <v>64500001</v>
      </c>
      <c r="BC41" s="22">
        <f t="shared" si="36"/>
        <v>0</v>
      </c>
      <c r="BD41" s="22">
        <f t="shared" si="36"/>
        <v>0</v>
      </c>
      <c r="BE41" s="22">
        <f t="shared" si="36"/>
        <v>0</v>
      </c>
      <c r="BF41" s="22">
        <f t="shared" si="36"/>
        <v>0</v>
      </c>
      <c r="BG41" s="22">
        <f t="shared" si="36"/>
        <v>0</v>
      </c>
      <c r="BH41" s="22">
        <f t="shared" si="36"/>
        <v>0</v>
      </c>
      <c r="BI41" s="22">
        <f t="shared" si="36"/>
        <v>0</v>
      </c>
      <c r="BJ41" s="22">
        <f t="shared" si="36"/>
        <v>0</v>
      </c>
      <c r="BK41" s="22">
        <f t="shared" si="36"/>
        <v>0</v>
      </c>
      <c r="BL41" s="22">
        <f t="shared" si="36"/>
        <v>0</v>
      </c>
      <c r="BM41" s="22">
        <f t="shared" si="36"/>
        <v>0</v>
      </c>
      <c r="BN41" s="22">
        <f t="shared" si="36"/>
        <v>0</v>
      </c>
      <c r="BO41" s="22">
        <f t="shared" si="34"/>
        <v>0</v>
      </c>
      <c r="BP41" s="22">
        <f t="shared" si="28"/>
        <v>0</v>
      </c>
      <c r="BQ41" s="22">
        <f t="shared" si="28"/>
        <v>0</v>
      </c>
      <c r="BR41" s="22">
        <f t="shared" si="28"/>
        <v>0</v>
      </c>
      <c r="BS41" s="22">
        <f t="shared" si="28"/>
        <v>0</v>
      </c>
      <c r="BT41" s="23">
        <f t="shared" si="7"/>
        <v>0.1937499875</v>
      </c>
      <c r="BU41" s="22">
        <f t="shared" si="29"/>
        <v>15499999</v>
      </c>
      <c r="BV41" s="22"/>
      <c r="BW41" s="22"/>
      <c r="BX41" s="22">
        <f>+'[5]ABRIL 2017'!$H$723</f>
        <v>15499999</v>
      </c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3">
        <f t="shared" si="9"/>
        <v>0.80625001250000006</v>
      </c>
      <c r="CQ41" s="22">
        <f t="shared" si="30"/>
        <v>64500001</v>
      </c>
      <c r="CR41" s="22">
        <f t="shared" si="33"/>
        <v>0</v>
      </c>
      <c r="CS41" s="22">
        <f t="shared" si="33"/>
        <v>0</v>
      </c>
      <c r="CT41" s="22">
        <f t="shared" si="33"/>
        <v>64500001</v>
      </c>
      <c r="CU41" s="22">
        <f t="shared" si="33"/>
        <v>0</v>
      </c>
      <c r="CV41" s="22">
        <f t="shared" si="33"/>
        <v>0</v>
      </c>
      <c r="CW41" s="22">
        <f t="shared" si="33"/>
        <v>0</v>
      </c>
      <c r="CX41" s="22">
        <f t="shared" si="33"/>
        <v>0</v>
      </c>
      <c r="CY41" s="22">
        <f t="shared" si="33"/>
        <v>0</v>
      </c>
      <c r="CZ41" s="22">
        <f t="shared" si="33"/>
        <v>0</v>
      </c>
      <c r="DA41" s="22">
        <f t="shared" si="33"/>
        <v>0</v>
      </c>
      <c r="DB41" s="22">
        <f t="shared" si="33"/>
        <v>0</v>
      </c>
      <c r="DC41" s="22">
        <f t="shared" si="33"/>
        <v>0</v>
      </c>
      <c r="DD41" s="22">
        <f t="shared" si="33"/>
        <v>0</v>
      </c>
      <c r="DE41" s="22">
        <f t="shared" si="33"/>
        <v>0</v>
      </c>
      <c r="DF41" s="22">
        <f t="shared" si="33"/>
        <v>0</v>
      </c>
      <c r="DG41" s="22">
        <f t="shared" si="33"/>
        <v>0</v>
      </c>
      <c r="DH41" s="22">
        <f t="shared" si="35"/>
        <v>0</v>
      </c>
      <c r="DI41" s="22">
        <f t="shared" si="32"/>
        <v>0</v>
      </c>
      <c r="DJ41" s="22">
        <f t="shared" si="32"/>
        <v>0</v>
      </c>
      <c r="DK41" s="22">
        <f t="shared" si="32"/>
        <v>0</v>
      </c>
      <c r="DN41" s="236"/>
      <c r="DO41" s="234"/>
      <c r="DP41" s="234"/>
      <c r="DQ41" s="234"/>
    </row>
    <row r="42" spans="1:121" ht="42" hidden="1" customHeight="1" x14ac:dyDescent="0.25">
      <c r="A42" s="149"/>
      <c r="B42" s="152"/>
      <c r="C42" s="18" t="s">
        <v>150</v>
      </c>
      <c r="D42" s="31" t="s">
        <v>151</v>
      </c>
      <c r="E42" s="20">
        <v>410</v>
      </c>
      <c r="F42" s="21" t="s">
        <v>152</v>
      </c>
      <c r="G42" s="22">
        <f t="shared" si="24"/>
        <v>35000000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>
        <v>35000000</v>
      </c>
      <c r="AB42" s="23">
        <f t="shared" si="1"/>
        <v>0.12377142857142857</v>
      </c>
      <c r="AC42" s="22">
        <f t="shared" si="25"/>
        <v>4332000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>
        <f>+'[3]MAYO 2017'!$AC$873</f>
        <v>4332000</v>
      </c>
      <c r="AX42" s="23">
        <f t="shared" si="3"/>
        <v>0.87622857142857147</v>
      </c>
      <c r="AY42" s="22">
        <f t="shared" si="26"/>
        <v>30668000</v>
      </c>
      <c r="AZ42" s="22">
        <f t="shared" si="36"/>
        <v>0</v>
      </c>
      <c r="BA42" s="22">
        <f t="shared" si="36"/>
        <v>0</v>
      </c>
      <c r="BB42" s="22">
        <f t="shared" si="36"/>
        <v>0</v>
      </c>
      <c r="BC42" s="22">
        <f t="shared" si="36"/>
        <v>0</v>
      </c>
      <c r="BD42" s="22">
        <f t="shared" si="36"/>
        <v>0</v>
      </c>
      <c r="BE42" s="22">
        <f t="shared" si="36"/>
        <v>0</v>
      </c>
      <c r="BF42" s="22">
        <f t="shared" si="36"/>
        <v>0</v>
      </c>
      <c r="BG42" s="22">
        <f t="shared" si="36"/>
        <v>0</v>
      </c>
      <c r="BH42" s="22">
        <f t="shared" si="36"/>
        <v>0</v>
      </c>
      <c r="BI42" s="22">
        <f t="shared" si="36"/>
        <v>0</v>
      </c>
      <c r="BJ42" s="22">
        <f t="shared" si="36"/>
        <v>0</v>
      </c>
      <c r="BK42" s="22">
        <f t="shared" si="36"/>
        <v>0</v>
      </c>
      <c r="BL42" s="22">
        <f t="shared" si="36"/>
        <v>0</v>
      </c>
      <c r="BM42" s="22">
        <f t="shared" si="36"/>
        <v>0</v>
      </c>
      <c r="BN42" s="22">
        <f t="shared" si="36"/>
        <v>0</v>
      </c>
      <c r="BO42" s="22">
        <f t="shared" si="34"/>
        <v>0</v>
      </c>
      <c r="BP42" s="22">
        <f t="shared" si="28"/>
        <v>0</v>
      </c>
      <c r="BQ42" s="22">
        <f t="shared" si="28"/>
        <v>0</v>
      </c>
      <c r="BR42" s="22">
        <f t="shared" si="28"/>
        <v>0</v>
      </c>
      <c r="BS42" s="22">
        <f t="shared" si="28"/>
        <v>30668000</v>
      </c>
      <c r="BT42" s="23">
        <f t="shared" si="7"/>
        <v>0.12377142857142857</v>
      </c>
      <c r="BU42" s="22">
        <f t="shared" si="29"/>
        <v>4332000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>
        <f>+'[3]MAYO 2017'!$H$871</f>
        <v>4332000</v>
      </c>
      <c r="CP42" s="23">
        <f t="shared" si="9"/>
        <v>0.87622857142857147</v>
      </c>
      <c r="CQ42" s="22">
        <f t="shared" si="30"/>
        <v>30668000</v>
      </c>
      <c r="CR42" s="22">
        <f t="shared" si="33"/>
        <v>0</v>
      </c>
      <c r="CS42" s="22">
        <f t="shared" si="33"/>
        <v>0</v>
      </c>
      <c r="CT42" s="22">
        <f t="shared" si="33"/>
        <v>0</v>
      </c>
      <c r="CU42" s="22">
        <f t="shared" si="33"/>
        <v>0</v>
      </c>
      <c r="CV42" s="22">
        <f t="shared" si="33"/>
        <v>0</v>
      </c>
      <c r="CW42" s="22">
        <f t="shared" si="33"/>
        <v>0</v>
      </c>
      <c r="CX42" s="22">
        <f t="shared" si="33"/>
        <v>0</v>
      </c>
      <c r="CY42" s="22">
        <f t="shared" si="33"/>
        <v>0</v>
      </c>
      <c r="CZ42" s="22">
        <f t="shared" si="33"/>
        <v>0</v>
      </c>
      <c r="DA42" s="22">
        <f t="shared" si="33"/>
        <v>0</v>
      </c>
      <c r="DB42" s="22">
        <f t="shared" si="33"/>
        <v>0</v>
      </c>
      <c r="DC42" s="22">
        <f t="shared" si="33"/>
        <v>0</v>
      </c>
      <c r="DD42" s="22">
        <f t="shared" si="33"/>
        <v>0</v>
      </c>
      <c r="DE42" s="22">
        <f t="shared" si="33"/>
        <v>0</v>
      </c>
      <c r="DF42" s="22">
        <f t="shared" si="33"/>
        <v>0</v>
      </c>
      <c r="DG42" s="22">
        <f t="shared" si="33"/>
        <v>0</v>
      </c>
      <c r="DH42" s="22">
        <f t="shared" si="35"/>
        <v>0</v>
      </c>
      <c r="DI42" s="22">
        <f t="shared" si="32"/>
        <v>0</v>
      </c>
      <c r="DJ42" s="22">
        <f t="shared" si="32"/>
        <v>0</v>
      </c>
      <c r="DK42" s="22">
        <f t="shared" si="32"/>
        <v>30668000</v>
      </c>
      <c r="DN42" s="236"/>
      <c r="DO42" s="234"/>
      <c r="DP42" s="234"/>
      <c r="DQ42" s="234"/>
    </row>
    <row r="43" spans="1:121" ht="25.5" hidden="1" customHeight="1" x14ac:dyDescent="0.25">
      <c r="A43" s="149"/>
      <c r="B43" s="151" t="s">
        <v>153</v>
      </c>
      <c r="C43" s="18" t="s">
        <v>154</v>
      </c>
      <c r="D43" s="19" t="s">
        <v>155</v>
      </c>
      <c r="E43" s="20">
        <v>410</v>
      </c>
      <c r="F43" s="21" t="s">
        <v>102</v>
      </c>
      <c r="G43" s="22">
        <f t="shared" si="24"/>
        <v>3157557814</v>
      </c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>
        <f>2500000000+657557814</f>
        <v>3157557814</v>
      </c>
      <c r="T43" s="22"/>
      <c r="U43" s="22"/>
      <c r="V43" s="22"/>
      <c r="W43" s="22"/>
      <c r="X43" s="22"/>
      <c r="Y43" s="22"/>
      <c r="Z43" s="22"/>
      <c r="AA43" s="22"/>
      <c r="AB43" s="23">
        <f t="shared" si="1"/>
        <v>0.58613936023405466</v>
      </c>
      <c r="AC43" s="22">
        <f t="shared" si="25"/>
        <v>1850768917</v>
      </c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>
        <f>+'[5]ABRIL 2017'!$U$745</f>
        <v>1850768917</v>
      </c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0.41386063976594534</v>
      </c>
      <c r="AY43" s="22">
        <f t="shared" si="26"/>
        <v>1306788897</v>
      </c>
      <c r="AZ43" s="22">
        <f t="shared" si="36"/>
        <v>0</v>
      </c>
      <c r="BA43" s="22">
        <f t="shared" si="36"/>
        <v>0</v>
      </c>
      <c r="BB43" s="22">
        <f t="shared" si="36"/>
        <v>0</v>
      </c>
      <c r="BC43" s="22">
        <f t="shared" si="36"/>
        <v>0</v>
      </c>
      <c r="BD43" s="22">
        <f t="shared" si="36"/>
        <v>0</v>
      </c>
      <c r="BE43" s="22">
        <f t="shared" si="36"/>
        <v>0</v>
      </c>
      <c r="BF43" s="22">
        <f t="shared" si="36"/>
        <v>0</v>
      </c>
      <c r="BG43" s="22">
        <f t="shared" si="36"/>
        <v>0</v>
      </c>
      <c r="BH43" s="22">
        <f t="shared" si="36"/>
        <v>0</v>
      </c>
      <c r="BI43" s="22">
        <f t="shared" si="36"/>
        <v>0</v>
      </c>
      <c r="BJ43" s="22">
        <f t="shared" si="36"/>
        <v>0</v>
      </c>
      <c r="BK43" s="22">
        <f t="shared" si="36"/>
        <v>1306788897</v>
      </c>
      <c r="BL43" s="22">
        <f t="shared" si="36"/>
        <v>0</v>
      </c>
      <c r="BM43" s="22">
        <f t="shared" si="36"/>
        <v>0</v>
      </c>
      <c r="BN43" s="22">
        <f t="shared" si="36"/>
        <v>0</v>
      </c>
      <c r="BO43" s="22">
        <f t="shared" si="34"/>
        <v>0</v>
      </c>
      <c r="BP43" s="22">
        <f t="shared" si="28"/>
        <v>0</v>
      </c>
      <c r="BQ43" s="22">
        <f t="shared" si="28"/>
        <v>0</v>
      </c>
      <c r="BR43" s="22">
        <f t="shared" si="28"/>
        <v>0</v>
      </c>
      <c r="BS43" s="22">
        <f t="shared" si="28"/>
        <v>0</v>
      </c>
      <c r="BT43" s="23">
        <f t="shared" si="7"/>
        <v>0.30423574217412569</v>
      </c>
      <c r="BU43" s="22">
        <f t="shared" si="29"/>
        <v>960641945</v>
      </c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>
        <f>+'[3]MAYO 2017'!$H$883</f>
        <v>960641945</v>
      </c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0.69576425782587425</v>
      </c>
      <c r="CQ43" s="22">
        <f t="shared" si="30"/>
        <v>2196915869</v>
      </c>
      <c r="CR43" s="22">
        <f t="shared" si="33"/>
        <v>0</v>
      </c>
      <c r="CS43" s="22">
        <f t="shared" si="33"/>
        <v>0</v>
      </c>
      <c r="CT43" s="22">
        <f t="shared" si="33"/>
        <v>0</v>
      </c>
      <c r="CU43" s="22">
        <f t="shared" si="33"/>
        <v>0</v>
      </c>
      <c r="CV43" s="22">
        <f t="shared" si="33"/>
        <v>0</v>
      </c>
      <c r="CW43" s="22">
        <f t="shared" si="33"/>
        <v>0</v>
      </c>
      <c r="CX43" s="22">
        <f t="shared" si="33"/>
        <v>0</v>
      </c>
      <c r="CY43" s="22">
        <f t="shared" si="33"/>
        <v>0</v>
      </c>
      <c r="CZ43" s="22">
        <f t="shared" si="33"/>
        <v>0</v>
      </c>
      <c r="DA43" s="22">
        <f t="shared" si="33"/>
        <v>0</v>
      </c>
      <c r="DB43" s="22">
        <f t="shared" si="33"/>
        <v>0</v>
      </c>
      <c r="DC43" s="22">
        <f t="shared" si="33"/>
        <v>2196915869</v>
      </c>
      <c r="DD43" s="22">
        <f t="shared" si="33"/>
        <v>0</v>
      </c>
      <c r="DE43" s="22">
        <f t="shared" si="33"/>
        <v>0</v>
      </c>
      <c r="DF43" s="22">
        <f t="shared" si="33"/>
        <v>0</v>
      </c>
      <c r="DG43" s="22">
        <f t="shared" si="33"/>
        <v>0</v>
      </c>
      <c r="DH43" s="22">
        <f t="shared" si="35"/>
        <v>0</v>
      </c>
      <c r="DI43" s="22">
        <f t="shared" si="32"/>
        <v>0</v>
      </c>
      <c r="DJ43" s="22">
        <f t="shared" si="32"/>
        <v>0</v>
      </c>
      <c r="DK43" s="22">
        <f t="shared" si="32"/>
        <v>0</v>
      </c>
      <c r="DN43" s="236"/>
      <c r="DO43" s="234"/>
      <c r="DP43" s="234"/>
      <c r="DQ43" s="234"/>
    </row>
    <row r="44" spans="1:121" ht="41.25" hidden="1" customHeight="1" x14ac:dyDescent="0.25">
      <c r="A44" s="149"/>
      <c r="B44" s="152"/>
      <c r="C44" s="18" t="s">
        <v>156</v>
      </c>
      <c r="D44" s="19" t="s">
        <v>157</v>
      </c>
      <c r="E44" s="20">
        <v>410</v>
      </c>
      <c r="F44" s="21" t="s">
        <v>102</v>
      </c>
      <c r="G44" s="22">
        <f t="shared" si="24"/>
        <v>162000000</v>
      </c>
      <c r="H44" s="22"/>
      <c r="I44" s="22">
        <f>50000000+25000000+7000000</f>
        <v>82000000</v>
      </c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>
        <v>80000000</v>
      </c>
      <c r="W44" s="22"/>
      <c r="X44" s="22"/>
      <c r="Y44" s="22"/>
      <c r="Z44" s="22"/>
      <c r="AA44" s="22"/>
      <c r="AB44" s="23">
        <f t="shared" si="1"/>
        <v>0.36511920987654323</v>
      </c>
      <c r="AC44" s="22">
        <f t="shared" si="25"/>
        <v>59149312</v>
      </c>
      <c r="AD44" s="22"/>
      <c r="AE44" s="22">
        <f>+'[3]MAYO 2017'!$K$1001</f>
        <v>59149312</v>
      </c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3">
        <f t="shared" si="3"/>
        <v>0.63488079012345677</v>
      </c>
      <c r="AY44" s="22">
        <f t="shared" si="26"/>
        <v>102850688</v>
      </c>
      <c r="AZ44" s="22">
        <f t="shared" si="36"/>
        <v>0</v>
      </c>
      <c r="BA44" s="22">
        <f t="shared" si="36"/>
        <v>22850688</v>
      </c>
      <c r="BB44" s="22">
        <f t="shared" si="36"/>
        <v>0</v>
      </c>
      <c r="BC44" s="22">
        <f t="shared" si="36"/>
        <v>0</v>
      </c>
      <c r="BD44" s="22">
        <f t="shared" si="36"/>
        <v>0</v>
      </c>
      <c r="BE44" s="22">
        <f t="shared" si="36"/>
        <v>0</v>
      </c>
      <c r="BF44" s="22">
        <f t="shared" si="36"/>
        <v>0</v>
      </c>
      <c r="BG44" s="22">
        <f t="shared" si="36"/>
        <v>0</v>
      </c>
      <c r="BH44" s="22">
        <f t="shared" si="36"/>
        <v>0</v>
      </c>
      <c r="BI44" s="22">
        <f t="shared" si="36"/>
        <v>0</v>
      </c>
      <c r="BJ44" s="22">
        <f t="shared" si="36"/>
        <v>0</v>
      </c>
      <c r="BK44" s="22">
        <f t="shared" si="36"/>
        <v>0</v>
      </c>
      <c r="BL44" s="22">
        <f t="shared" si="36"/>
        <v>0</v>
      </c>
      <c r="BM44" s="22">
        <f t="shared" si="36"/>
        <v>0</v>
      </c>
      <c r="BN44" s="22">
        <f t="shared" si="36"/>
        <v>80000000</v>
      </c>
      <c r="BO44" s="22">
        <f t="shared" si="34"/>
        <v>0</v>
      </c>
      <c r="BP44" s="22">
        <f t="shared" si="28"/>
        <v>0</v>
      </c>
      <c r="BQ44" s="22">
        <f t="shared" si="28"/>
        <v>0</v>
      </c>
      <c r="BR44" s="22">
        <f t="shared" si="28"/>
        <v>0</v>
      </c>
      <c r="BS44" s="22">
        <f t="shared" si="28"/>
        <v>0</v>
      </c>
      <c r="BT44" s="23">
        <f t="shared" si="7"/>
        <v>0.30652291358024691</v>
      </c>
      <c r="BU44" s="22">
        <f t="shared" si="29"/>
        <v>49656712</v>
      </c>
      <c r="BV44" s="22"/>
      <c r="BW44" s="22">
        <f>+'[3]MAYO 2017'!$H$999</f>
        <v>49656712</v>
      </c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3">
        <f t="shared" si="9"/>
        <v>0.69347708641975303</v>
      </c>
      <c r="CQ44" s="22">
        <f t="shared" si="30"/>
        <v>112343288</v>
      </c>
      <c r="CR44" s="22">
        <f t="shared" si="33"/>
        <v>0</v>
      </c>
      <c r="CS44" s="22">
        <f t="shared" si="33"/>
        <v>32343288</v>
      </c>
      <c r="CT44" s="22">
        <f t="shared" si="33"/>
        <v>0</v>
      </c>
      <c r="CU44" s="22">
        <f t="shared" si="33"/>
        <v>0</v>
      </c>
      <c r="CV44" s="22">
        <f t="shared" si="33"/>
        <v>0</v>
      </c>
      <c r="CW44" s="22">
        <f t="shared" si="33"/>
        <v>0</v>
      </c>
      <c r="CX44" s="22">
        <f t="shared" si="33"/>
        <v>0</v>
      </c>
      <c r="CY44" s="22">
        <f t="shared" si="33"/>
        <v>0</v>
      </c>
      <c r="CZ44" s="22">
        <f t="shared" si="33"/>
        <v>0</v>
      </c>
      <c r="DA44" s="22">
        <f t="shared" si="33"/>
        <v>0</v>
      </c>
      <c r="DB44" s="22">
        <f t="shared" si="33"/>
        <v>0</v>
      </c>
      <c r="DC44" s="22">
        <f t="shared" si="33"/>
        <v>0</v>
      </c>
      <c r="DD44" s="22">
        <f t="shared" si="33"/>
        <v>0</v>
      </c>
      <c r="DE44" s="22">
        <f t="shared" si="33"/>
        <v>0</v>
      </c>
      <c r="DF44" s="22">
        <f t="shared" si="33"/>
        <v>80000000</v>
      </c>
      <c r="DG44" s="22">
        <f t="shared" si="33"/>
        <v>0</v>
      </c>
      <c r="DH44" s="22">
        <f t="shared" si="35"/>
        <v>0</v>
      </c>
      <c r="DI44" s="22">
        <f t="shared" si="32"/>
        <v>0</v>
      </c>
      <c r="DJ44" s="22">
        <f t="shared" si="32"/>
        <v>0</v>
      </c>
      <c r="DK44" s="22">
        <f t="shared" si="32"/>
        <v>0</v>
      </c>
      <c r="DN44" s="236"/>
      <c r="DO44" s="234"/>
      <c r="DP44" s="234"/>
      <c r="DQ44" s="234"/>
    </row>
    <row r="45" spans="1:121" ht="36" hidden="1" customHeight="1" x14ac:dyDescent="0.25">
      <c r="A45" s="149"/>
      <c r="B45" s="151" t="s">
        <v>158</v>
      </c>
      <c r="C45" s="18" t="s">
        <v>159</v>
      </c>
      <c r="D45" s="19" t="s">
        <v>160</v>
      </c>
      <c r="E45" s="20">
        <v>410</v>
      </c>
      <c r="F45" s="21" t="s">
        <v>102</v>
      </c>
      <c r="G45" s="22">
        <f t="shared" si="24"/>
        <v>80000000</v>
      </c>
      <c r="H45" s="48"/>
      <c r="I45" s="22">
        <v>50000000</v>
      </c>
      <c r="J45" s="22"/>
      <c r="K45" s="48"/>
      <c r="L45" s="48"/>
      <c r="M45" s="33"/>
      <c r="N45" s="33"/>
      <c r="O45" s="33"/>
      <c r="P45" s="33"/>
      <c r="Q45" s="22"/>
      <c r="R45" s="22"/>
      <c r="S45" s="22"/>
      <c r="T45" s="22"/>
      <c r="U45" s="22"/>
      <c r="V45" s="22">
        <v>30000000</v>
      </c>
      <c r="W45" s="22"/>
      <c r="X45" s="22"/>
      <c r="Y45" s="22"/>
      <c r="Z45" s="22"/>
      <c r="AA45" s="22"/>
      <c r="AB45" s="23">
        <f t="shared" si="1"/>
        <v>0.6563444625</v>
      </c>
      <c r="AC45" s="22">
        <f t="shared" si="25"/>
        <v>52507557</v>
      </c>
      <c r="AD45" s="22"/>
      <c r="AE45" s="22">
        <f>+'[3]MAYO 2017'!$K$1013</f>
        <v>48507557</v>
      </c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>
        <f>+'[3]MAYO 2017'!$X$1013</f>
        <v>4000000</v>
      </c>
      <c r="AS45" s="22"/>
      <c r="AT45" s="22"/>
      <c r="AU45" s="22"/>
      <c r="AV45" s="22"/>
      <c r="AW45" s="22"/>
      <c r="AX45" s="23">
        <f t="shared" si="3"/>
        <v>0.3436555375</v>
      </c>
      <c r="AY45" s="22">
        <f t="shared" si="26"/>
        <v>27492443</v>
      </c>
      <c r="AZ45" s="22">
        <f t="shared" si="36"/>
        <v>0</v>
      </c>
      <c r="BA45" s="22">
        <f t="shared" si="36"/>
        <v>1492443</v>
      </c>
      <c r="BB45" s="22">
        <f t="shared" si="36"/>
        <v>0</v>
      </c>
      <c r="BC45" s="22">
        <f t="shared" si="36"/>
        <v>0</v>
      </c>
      <c r="BD45" s="22">
        <f t="shared" si="36"/>
        <v>0</v>
      </c>
      <c r="BE45" s="22">
        <f t="shared" si="36"/>
        <v>0</v>
      </c>
      <c r="BF45" s="22">
        <f t="shared" si="36"/>
        <v>0</v>
      </c>
      <c r="BG45" s="22">
        <f t="shared" si="36"/>
        <v>0</v>
      </c>
      <c r="BH45" s="22">
        <f t="shared" si="36"/>
        <v>0</v>
      </c>
      <c r="BI45" s="22">
        <f t="shared" si="36"/>
        <v>0</v>
      </c>
      <c r="BJ45" s="22">
        <f t="shared" si="36"/>
        <v>0</v>
      </c>
      <c r="BK45" s="22">
        <f t="shared" si="36"/>
        <v>0</v>
      </c>
      <c r="BL45" s="22">
        <f t="shared" si="36"/>
        <v>0</v>
      </c>
      <c r="BM45" s="22">
        <f t="shared" si="36"/>
        <v>0</v>
      </c>
      <c r="BN45" s="22">
        <f t="shared" si="36"/>
        <v>26000000</v>
      </c>
      <c r="BO45" s="22">
        <f t="shared" si="34"/>
        <v>0</v>
      </c>
      <c r="BP45" s="22">
        <f t="shared" si="28"/>
        <v>0</v>
      </c>
      <c r="BQ45" s="22">
        <f t="shared" si="28"/>
        <v>0</v>
      </c>
      <c r="BR45" s="22">
        <f t="shared" si="28"/>
        <v>0</v>
      </c>
      <c r="BS45" s="22">
        <f t="shared" si="28"/>
        <v>0</v>
      </c>
      <c r="BT45" s="23">
        <f t="shared" si="7"/>
        <v>0.60634418749999996</v>
      </c>
      <c r="BU45" s="22">
        <f t="shared" si="29"/>
        <v>48507535</v>
      </c>
      <c r="BV45" s="22"/>
      <c r="BW45" s="22">
        <f>+'[3]MAYO 2017'!$H$1011</f>
        <v>48507535</v>
      </c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0.39365581250000004</v>
      </c>
      <c r="CQ45" s="22">
        <f t="shared" si="30"/>
        <v>31492465</v>
      </c>
      <c r="CR45" s="22">
        <f t="shared" si="33"/>
        <v>0</v>
      </c>
      <c r="CS45" s="22">
        <f t="shared" si="33"/>
        <v>1492465</v>
      </c>
      <c r="CT45" s="22">
        <f t="shared" si="33"/>
        <v>0</v>
      </c>
      <c r="CU45" s="22">
        <f t="shared" si="33"/>
        <v>0</v>
      </c>
      <c r="CV45" s="22">
        <f t="shared" si="33"/>
        <v>0</v>
      </c>
      <c r="CW45" s="22">
        <f t="shared" si="33"/>
        <v>0</v>
      </c>
      <c r="CX45" s="22">
        <f t="shared" si="33"/>
        <v>0</v>
      </c>
      <c r="CY45" s="22">
        <f t="shared" si="33"/>
        <v>0</v>
      </c>
      <c r="CZ45" s="22">
        <f t="shared" si="33"/>
        <v>0</v>
      </c>
      <c r="DA45" s="22">
        <f t="shared" si="33"/>
        <v>0</v>
      </c>
      <c r="DB45" s="22">
        <f t="shared" si="33"/>
        <v>0</v>
      </c>
      <c r="DC45" s="22">
        <f t="shared" si="33"/>
        <v>0</v>
      </c>
      <c r="DD45" s="22">
        <f t="shared" si="33"/>
        <v>0</v>
      </c>
      <c r="DE45" s="22">
        <f t="shared" si="33"/>
        <v>0</v>
      </c>
      <c r="DF45" s="22">
        <f t="shared" si="33"/>
        <v>30000000</v>
      </c>
      <c r="DG45" s="22">
        <f t="shared" si="33"/>
        <v>0</v>
      </c>
      <c r="DH45" s="22">
        <f t="shared" si="35"/>
        <v>0</v>
      </c>
      <c r="DI45" s="22">
        <f t="shared" si="32"/>
        <v>0</v>
      </c>
      <c r="DJ45" s="22">
        <f t="shared" si="32"/>
        <v>0</v>
      </c>
      <c r="DK45" s="22">
        <f t="shared" si="32"/>
        <v>0</v>
      </c>
      <c r="DL45" s="46"/>
      <c r="DN45" s="236"/>
      <c r="DO45" s="234"/>
      <c r="DP45" s="234"/>
      <c r="DQ45" s="234"/>
    </row>
    <row r="46" spans="1:121" ht="33.75" hidden="1" customHeight="1" x14ac:dyDescent="0.25">
      <c r="A46" s="149"/>
      <c r="B46" s="153"/>
      <c r="C46" s="18" t="s">
        <v>161</v>
      </c>
      <c r="D46" s="19" t="s">
        <v>162</v>
      </c>
      <c r="E46" s="20">
        <v>410</v>
      </c>
      <c r="F46" s="21" t="s">
        <v>146</v>
      </c>
      <c r="G46" s="22">
        <f t="shared" si="24"/>
        <v>50000000</v>
      </c>
      <c r="H46" s="48"/>
      <c r="I46" s="22"/>
      <c r="J46" s="22">
        <v>50000000</v>
      </c>
      <c r="K46" s="48"/>
      <c r="L46" s="48"/>
      <c r="M46" s="33"/>
      <c r="N46" s="33"/>
      <c r="O46" s="33"/>
      <c r="P46" s="33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>
        <f>5000000-5000000</f>
        <v>0</v>
      </c>
      <c r="AB46" s="23">
        <f t="shared" si="1"/>
        <v>0.74999994000000003</v>
      </c>
      <c r="AC46" s="22">
        <f t="shared" si="25"/>
        <v>37499997</v>
      </c>
      <c r="AD46" s="22"/>
      <c r="AE46" s="22"/>
      <c r="AF46" s="22">
        <f>+'[3]MAYO 2017'!$L$1040</f>
        <v>37499997</v>
      </c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3">
        <f t="shared" si="3"/>
        <v>0.25000005999999997</v>
      </c>
      <c r="AY46" s="22">
        <f t="shared" si="26"/>
        <v>12500003</v>
      </c>
      <c r="AZ46" s="22">
        <f t="shared" si="36"/>
        <v>0</v>
      </c>
      <c r="BA46" s="22">
        <f t="shared" si="36"/>
        <v>0</v>
      </c>
      <c r="BB46" s="22">
        <f t="shared" si="36"/>
        <v>12500003</v>
      </c>
      <c r="BC46" s="22">
        <f t="shared" si="36"/>
        <v>0</v>
      </c>
      <c r="BD46" s="22">
        <f t="shared" si="36"/>
        <v>0</v>
      </c>
      <c r="BE46" s="22">
        <f t="shared" si="36"/>
        <v>0</v>
      </c>
      <c r="BF46" s="22">
        <f t="shared" si="36"/>
        <v>0</v>
      </c>
      <c r="BG46" s="22">
        <f t="shared" si="36"/>
        <v>0</v>
      </c>
      <c r="BH46" s="22">
        <f t="shared" si="36"/>
        <v>0</v>
      </c>
      <c r="BI46" s="22">
        <f t="shared" si="36"/>
        <v>0</v>
      </c>
      <c r="BJ46" s="22">
        <f t="shared" si="36"/>
        <v>0</v>
      </c>
      <c r="BK46" s="22">
        <f t="shared" si="36"/>
        <v>0</v>
      </c>
      <c r="BL46" s="22">
        <f t="shared" si="36"/>
        <v>0</v>
      </c>
      <c r="BM46" s="22">
        <f t="shared" si="36"/>
        <v>0</v>
      </c>
      <c r="BN46" s="22">
        <f t="shared" si="36"/>
        <v>0</v>
      </c>
      <c r="BO46" s="22">
        <f t="shared" si="34"/>
        <v>0</v>
      </c>
      <c r="BP46" s="22">
        <f t="shared" si="28"/>
        <v>0</v>
      </c>
      <c r="BQ46" s="22">
        <f t="shared" si="28"/>
        <v>0</v>
      </c>
      <c r="BR46" s="22">
        <f t="shared" si="28"/>
        <v>0</v>
      </c>
      <c r="BS46" s="22">
        <f t="shared" si="28"/>
        <v>0</v>
      </c>
      <c r="BT46" s="23">
        <f t="shared" si="7"/>
        <v>0.74999994000000003</v>
      </c>
      <c r="BU46" s="22">
        <f t="shared" si="29"/>
        <v>37499997</v>
      </c>
      <c r="BV46" s="22"/>
      <c r="BW46" s="22"/>
      <c r="BX46" s="22">
        <f>+'[3]MAYO 2017'!$H$1038</f>
        <v>37499997</v>
      </c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0.25000005999999997</v>
      </c>
      <c r="CQ46" s="22">
        <f t="shared" si="30"/>
        <v>12500003</v>
      </c>
      <c r="CR46" s="22">
        <f t="shared" si="33"/>
        <v>0</v>
      </c>
      <c r="CS46" s="22">
        <f t="shared" si="33"/>
        <v>0</v>
      </c>
      <c r="CT46" s="22">
        <f t="shared" si="33"/>
        <v>12500003</v>
      </c>
      <c r="CU46" s="22">
        <f t="shared" si="33"/>
        <v>0</v>
      </c>
      <c r="CV46" s="22">
        <f t="shared" si="33"/>
        <v>0</v>
      </c>
      <c r="CW46" s="22">
        <f t="shared" si="33"/>
        <v>0</v>
      </c>
      <c r="CX46" s="22">
        <f t="shared" si="33"/>
        <v>0</v>
      </c>
      <c r="CY46" s="22">
        <f t="shared" si="33"/>
        <v>0</v>
      </c>
      <c r="CZ46" s="22">
        <f t="shared" si="33"/>
        <v>0</v>
      </c>
      <c r="DA46" s="22">
        <f t="shared" si="33"/>
        <v>0</v>
      </c>
      <c r="DB46" s="22">
        <f t="shared" si="33"/>
        <v>0</v>
      </c>
      <c r="DC46" s="22">
        <f t="shared" si="33"/>
        <v>0</v>
      </c>
      <c r="DD46" s="22">
        <f t="shared" si="33"/>
        <v>0</v>
      </c>
      <c r="DE46" s="22">
        <f t="shared" si="33"/>
        <v>0</v>
      </c>
      <c r="DF46" s="22">
        <f t="shared" si="33"/>
        <v>0</v>
      </c>
      <c r="DG46" s="22">
        <f t="shared" si="33"/>
        <v>0</v>
      </c>
      <c r="DH46" s="22">
        <f t="shared" si="35"/>
        <v>0</v>
      </c>
      <c r="DI46" s="22">
        <f t="shared" si="32"/>
        <v>0</v>
      </c>
      <c r="DJ46" s="22">
        <f t="shared" si="32"/>
        <v>0</v>
      </c>
      <c r="DK46" s="22">
        <f t="shared" si="32"/>
        <v>0</v>
      </c>
      <c r="DL46" s="46"/>
      <c r="DN46" s="236"/>
      <c r="DO46" s="234"/>
      <c r="DP46" s="234"/>
      <c r="DQ46" s="234"/>
    </row>
    <row r="47" spans="1:121" ht="51.75" hidden="1" customHeight="1" x14ac:dyDescent="0.25">
      <c r="A47" s="149"/>
      <c r="B47" s="151" t="s">
        <v>163</v>
      </c>
      <c r="C47" s="18" t="s">
        <v>164</v>
      </c>
      <c r="D47" s="19" t="s">
        <v>165</v>
      </c>
      <c r="E47" s="20">
        <v>410</v>
      </c>
      <c r="F47" s="21" t="s">
        <v>166</v>
      </c>
      <c r="G47" s="22">
        <f t="shared" si="24"/>
        <v>40000000</v>
      </c>
      <c r="H47" s="33"/>
      <c r="I47" s="22"/>
      <c r="J47" s="22">
        <v>20000000</v>
      </c>
      <c r="K47" s="22"/>
      <c r="L47" s="33"/>
      <c r="M47" s="33"/>
      <c r="N47" s="33"/>
      <c r="O47" s="33"/>
      <c r="P47" s="33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>
        <v>20000000</v>
      </c>
      <c r="AB47" s="23">
        <f t="shared" si="1"/>
        <v>0.36249999999999999</v>
      </c>
      <c r="AC47" s="22">
        <f t="shared" si="25"/>
        <v>14500000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>
        <f>+'[2]FEBRERO 2017'!$AC$752</f>
        <v>14500000</v>
      </c>
      <c r="AX47" s="23">
        <f t="shared" si="3"/>
        <v>0.63749999999999996</v>
      </c>
      <c r="AY47" s="22">
        <f t="shared" si="26"/>
        <v>25500000</v>
      </c>
      <c r="AZ47" s="22">
        <f t="shared" si="36"/>
        <v>0</v>
      </c>
      <c r="BA47" s="22">
        <f t="shared" si="36"/>
        <v>0</v>
      </c>
      <c r="BB47" s="22">
        <f t="shared" si="36"/>
        <v>20000000</v>
      </c>
      <c r="BC47" s="22">
        <f t="shared" si="36"/>
        <v>0</v>
      </c>
      <c r="BD47" s="22">
        <f t="shared" si="36"/>
        <v>0</v>
      </c>
      <c r="BE47" s="22">
        <f t="shared" si="36"/>
        <v>0</v>
      </c>
      <c r="BF47" s="22">
        <f t="shared" si="36"/>
        <v>0</v>
      </c>
      <c r="BG47" s="22">
        <f t="shared" si="36"/>
        <v>0</v>
      </c>
      <c r="BH47" s="22">
        <f t="shared" si="36"/>
        <v>0</v>
      </c>
      <c r="BI47" s="22">
        <f t="shared" si="36"/>
        <v>0</v>
      </c>
      <c r="BJ47" s="22">
        <f t="shared" si="36"/>
        <v>0</v>
      </c>
      <c r="BK47" s="22">
        <f t="shared" si="36"/>
        <v>0</v>
      </c>
      <c r="BL47" s="22">
        <f t="shared" si="36"/>
        <v>0</v>
      </c>
      <c r="BM47" s="22">
        <f t="shared" si="36"/>
        <v>0</v>
      </c>
      <c r="BN47" s="22">
        <f t="shared" si="36"/>
        <v>0</v>
      </c>
      <c r="BO47" s="22">
        <f t="shared" si="34"/>
        <v>0</v>
      </c>
      <c r="BP47" s="22">
        <f t="shared" si="28"/>
        <v>0</v>
      </c>
      <c r="BQ47" s="22">
        <f t="shared" si="28"/>
        <v>0</v>
      </c>
      <c r="BR47" s="22">
        <f t="shared" si="28"/>
        <v>0</v>
      </c>
      <c r="BS47" s="22">
        <f t="shared" si="28"/>
        <v>5500000</v>
      </c>
      <c r="BT47" s="23">
        <f t="shared" si="7"/>
        <v>0.25666665</v>
      </c>
      <c r="BU47" s="22">
        <f t="shared" si="29"/>
        <v>10266666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>
        <f>+'[5]ABRIL 2017'!$H$884</f>
        <v>10266666</v>
      </c>
      <c r="CP47" s="23">
        <f t="shared" si="9"/>
        <v>0.74333335</v>
      </c>
      <c r="CQ47" s="22">
        <f t="shared" si="30"/>
        <v>29733334</v>
      </c>
      <c r="CR47" s="22">
        <f t="shared" si="33"/>
        <v>0</v>
      </c>
      <c r="CS47" s="22">
        <f t="shared" si="33"/>
        <v>0</v>
      </c>
      <c r="CT47" s="22">
        <f t="shared" si="33"/>
        <v>20000000</v>
      </c>
      <c r="CU47" s="22">
        <f t="shared" si="33"/>
        <v>0</v>
      </c>
      <c r="CV47" s="22">
        <f t="shared" si="33"/>
        <v>0</v>
      </c>
      <c r="CW47" s="22">
        <f t="shared" si="33"/>
        <v>0</v>
      </c>
      <c r="CX47" s="22">
        <f t="shared" si="33"/>
        <v>0</v>
      </c>
      <c r="CY47" s="22">
        <f t="shared" si="33"/>
        <v>0</v>
      </c>
      <c r="CZ47" s="22">
        <f t="shared" si="33"/>
        <v>0</v>
      </c>
      <c r="DA47" s="22">
        <f t="shared" si="33"/>
        <v>0</v>
      </c>
      <c r="DB47" s="22">
        <f t="shared" si="33"/>
        <v>0</v>
      </c>
      <c r="DC47" s="22">
        <f t="shared" si="33"/>
        <v>0</v>
      </c>
      <c r="DD47" s="22">
        <f t="shared" si="33"/>
        <v>0</v>
      </c>
      <c r="DE47" s="22">
        <f t="shared" si="33"/>
        <v>0</v>
      </c>
      <c r="DF47" s="22">
        <f t="shared" si="33"/>
        <v>0</v>
      </c>
      <c r="DG47" s="22">
        <f t="shared" si="33"/>
        <v>0</v>
      </c>
      <c r="DH47" s="22">
        <f t="shared" si="35"/>
        <v>0</v>
      </c>
      <c r="DI47" s="22">
        <f t="shared" si="32"/>
        <v>0</v>
      </c>
      <c r="DJ47" s="22">
        <f t="shared" si="32"/>
        <v>0</v>
      </c>
      <c r="DK47" s="22">
        <f t="shared" si="32"/>
        <v>9733334</v>
      </c>
      <c r="DN47" s="236"/>
      <c r="DO47" s="234"/>
      <c r="DP47" s="234"/>
      <c r="DQ47" s="234"/>
    </row>
    <row r="48" spans="1:121" ht="34.5" hidden="1" customHeight="1" x14ac:dyDescent="0.25">
      <c r="A48" s="149"/>
      <c r="B48" s="152"/>
      <c r="C48" s="18" t="s">
        <v>167</v>
      </c>
      <c r="D48" s="19" t="s">
        <v>168</v>
      </c>
      <c r="E48" s="20">
        <v>410</v>
      </c>
      <c r="F48" s="21" t="s">
        <v>102</v>
      </c>
      <c r="G48" s="22">
        <f t="shared" si="24"/>
        <v>10000000</v>
      </c>
      <c r="H48" s="33"/>
      <c r="I48" s="22"/>
      <c r="J48" s="22">
        <v>10000000</v>
      </c>
      <c r="K48" s="22"/>
      <c r="L48" s="33"/>
      <c r="M48" s="33"/>
      <c r="N48" s="33"/>
      <c r="O48" s="33"/>
      <c r="P48" s="33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3">
        <f t="shared" si="1"/>
        <v>0.80938730000000003</v>
      </c>
      <c r="AC48" s="22">
        <f t="shared" si="25"/>
        <v>8093873</v>
      </c>
      <c r="AD48" s="22"/>
      <c r="AE48" s="22"/>
      <c r="AF48" s="22">
        <f>+'[5]ABRIL 2017'!$L$894</f>
        <v>8093873</v>
      </c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0.19061269999999997</v>
      </c>
      <c r="AY48" s="22">
        <f t="shared" si="26"/>
        <v>1906127</v>
      </c>
      <c r="AZ48" s="22">
        <f t="shared" si="36"/>
        <v>0</v>
      </c>
      <c r="BA48" s="22">
        <f t="shared" si="36"/>
        <v>0</v>
      </c>
      <c r="BB48" s="22">
        <f t="shared" si="36"/>
        <v>1906127</v>
      </c>
      <c r="BC48" s="22">
        <f t="shared" si="36"/>
        <v>0</v>
      </c>
      <c r="BD48" s="22">
        <f t="shared" si="36"/>
        <v>0</v>
      </c>
      <c r="BE48" s="22">
        <f t="shared" si="36"/>
        <v>0</v>
      </c>
      <c r="BF48" s="22">
        <f t="shared" si="36"/>
        <v>0</v>
      </c>
      <c r="BG48" s="22">
        <f t="shared" si="36"/>
        <v>0</v>
      </c>
      <c r="BH48" s="22">
        <f t="shared" si="36"/>
        <v>0</v>
      </c>
      <c r="BI48" s="22">
        <f t="shared" si="36"/>
        <v>0</v>
      </c>
      <c r="BJ48" s="22">
        <f t="shared" si="36"/>
        <v>0</v>
      </c>
      <c r="BK48" s="22">
        <f t="shared" si="36"/>
        <v>0</v>
      </c>
      <c r="BL48" s="22">
        <f t="shared" si="36"/>
        <v>0</v>
      </c>
      <c r="BM48" s="22">
        <f t="shared" si="36"/>
        <v>0</v>
      </c>
      <c r="BN48" s="22">
        <f t="shared" si="36"/>
        <v>0</v>
      </c>
      <c r="BO48" s="22">
        <f t="shared" si="34"/>
        <v>0</v>
      </c>
      <c r="BP48" s="22">
        <f t="shared" si="28"/>
        <v>0</v>
      </c>
      <c r="BQ48" s="22">
        <f t="shared" si="28"/>
        <v>0</v>
      </c>
      <c r="BR48" s="22">
        <f t="shared" si="28"/>
        <v>0</v>
      </c>
      <c r="BS48" s="22">
        <f t="shared" si="28"/>
        <v>0</v>
      </c>
      <c r="BT48" s="23">
        <f t="shared" si="7"/>
        <v>0.80938730000000003</v>
      </c>
      <c r="BU48" s="22">
        <f t="shared" si="29"/>
        <v>8093873</v>
      </c>
      <c r="BV48" s="22"/>
      <c r="BW48" s="22"/>
      <c r="BX48" s="22">
        <f>+'[5]ABRIL 2017'!$H$892</f>
        <v>8093873</v>
      </c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0.19061269999999997</v>
      </c>
      <c r="CQ48" s="22">
        <f t="shared" si="30"/>
        <v>1906127</v>
      </c>
      <c r="CR48" s="22">
        <f t="shared" si="33"/>
        <v>0</v>
      </c>
      <c r="CS48" s="22">
        <f t="shared" si="33"/>
        <v>0</v>
      </c>
      <c r="CT48" s="22">
        <f t="shared" si="33"/>
        <v>1906127</v>
      </c>
      <c r="CU48" s="22">
        <f t="shared" si="33"/>
        <v>0</v>
      </c>
      <c r="CV48" s="22">
        <f t="shared" si="33"/>
        <v>0</v>
      </c>
      <c r="CW48" s="22">
        <f t="shared" si="33"/>
        <v>0</v>
      </c>
      <c r="CX48" s="22">
        <f t="shared" si="33"/>
        <v>0</v>
      </c>
      <c r="CY48" s="22">
        <f t="shared" si="33"/>
        <v>0</v>
      </c>
      <c r="CZ48" s="22">
        <f t="shared" si="33"/>
        <v>0</v>
      </c>
      <c r="DA48" s="22">
        <f t="shared" si="33"/>
        <v>0</v>
      </c>
      <c r="DB48" s="22">
        <f t="shared" si="33"/>
        <v>0</v>
      </c>
      <c r="DC48" s="22">
        <f t="shared" si="33"/>
        <v>0</v>
      </c>
      <c r="DD48" s="22">
        <f t="shared" si="33"/>
        <v>0</v>
      </c>
      <c r="DE48" s="22">
        <f t="shared" si="33"/>
        <v>0</v>
      </c>
      <c r="DF48" s="22">
        <f t="shared" si="33"/>
        <v>0</v>
      </c>
      <c r="DG48" s="22">
        <f t="shared" si="33"/>
        <v>0</v>
      </c>
      <c r="DH48" s="22">
        <f t="shared" si="35"/>
        <v>0</v>
      </c>
      <c r="DI48" s="22">
        <f t="shared" si="32"/>
        <v>0</v>
      </c>
      <c r="DJ48" s="22">
        <f t="shared" si="32"/>
        <v>0</v>
      </c>
      <c r="DK48" s="22">
        <f t="shared" si="32"/>
        <v>0</v>
      </c>
      <c r="DN48" s="236"/>
      <c r="DO48" s="234"/>
      <c r="DP48" s="234"/>
      <c r="DQ48" s="234"/>
    </row>
    <row r="49" spans="1:121" ht="35.25" hidden="1" customHeight="1" x14ac:dyDescent="0.25">
      <c r="A49" s="149"/>
      <c r="B49" s="152"/>
      <c r="C49" s="18" t="s">
        <v>169</v>
      </c>
      <c r="D49" s="19" t="s">
        <v>170</v>
      </c>
      <c r="E49" s="20">
        <v>410</v>
      </c>
      <c r="F49" s="21" t="s">
        <v>102</v>
      </c>
      <c r="G49" s="22">
        <f t="shared" si="24"/>
        <v>130000000</v>
      </c>
      <c r="H49" s="33"/>
      <c r="I49" s="22"/>
      <c r="J49" s="22">
        <v>70000000</v>
      </c>
      <c r="K49" s="22">
        <f>60000000</f>
        <v>60000000</v>
      </c>
      <c r="L49" s="33"/>
      <c r="M49" s="33"/>
      <c r="N49" s="33"/>
      <c r="O49" s="33"/>
      <c r="P49" s="33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3">
        <f t="shared" si="1"/>
        <v>0.68061465384615383</v>
      </c>
      <c r="AC49" s="22">
        <f t="shared" si="25"/>
        <v>88479905</v>
      </c>
      <c r="AD49" s="22"/>
      <c r="AE49" s="22"/>
      <c r="AF49" s="22">
        <v>70000000</v>
      </c>
      <c r="AG49" s="22">
        <v>18479905</v>
      </c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3">
        <f t="shared" si="3"/>
        <v>0.31938534615384617</v>
      </c>
      <c r="AY49" s="22">
        <f t="shared" si="26"/>
        <v>41520095</v>
      </c>
      <c r="AZ49" s="22">
        <f t="shared" si="36"/>
        <v>0</v>
      </c>
      <c r="BA49" s="22">
        <f t="shared" si="36"/>
        <v>0</v>
      </c>
      <c r="BB49" s="22">
        <f t="shared" si="36"/>
        <v>0</v>
      </c>
      <c r="BC49" s="22">
        <f t="shared" si="36"/>
        <v>41520095</v>
      </c>
      <c r="BD49" s="22">
        <f t="shared" si="36"/>
        <v>0</v>
      </c>
      <c r="BE49" s="22">
        <f t="shared" si="36"/>
        <v>0</v>
      </c>
      <c r="BF49" s="22">
        <f t="shared" si="36"/>
        <v>0</v>
      </c>
      <c r="BG49" s="22">
        <f t="shared" si="36"/>
        <v>0</v>
      </c>
      <c r="BH49" s="22">
        <f t="shared" si="36"/>
        <v>0</v>
      </c>
      <c r="BI49" s="22">
        <f t="shared" si="36"/>
        <v>0</v>
      </c>
      <c r="BJ49" s="22">
        <f t="shared" si="36"/>
        <v>0</v>
      </c>
      <c r="BK49" s="22">
        <f t="shared" si="36"/>
        <v>0</v>
      </c>
      <c r="BL49" s="22">
        <f t="shared" si="36"/>
        <v>0</v>
      </c>
      <c r="BM49" s="22">
        <f t="shared" si="36"/>
        <v>0</v>
      </c>
      <c r="BN49" s="22">
        <f t="shared" si="36"/>
        <v>0</v>
      </c>
      <c r="BO49" s="22">
        <f t="shared" si="34"/>
        <v>0</v>
      </c>
      <c r="BP49" s="22">
        <f t="shared" si="28"/>
        <v>0</v>
      </c>
      <c r="BQ49" s="22">
        <f t="shared" si="28"/>
        <v>0</v>
      </c>
      <c r="BR49" s="22">
        <f t="shared" si="28"/>
        <v>0</v>
      </c>
      <c r="BS49" s="22">
        <f t="shared" si="28"/>
        <v>0</v>
      </c>
      <c r="BT49" s="23">
        <f t="shared" si="7"/>
        <v>0.66313709230769236</v>
      </c>
      <c r="BU49" s="22">
        <f t="shared" si="29"/>
        <v>86207822</v>
      </c>
      <c r="BV49" s="22"/>
      <c r="BW49" s="22"/>
      <c r="BX49" s="22">
        <v>70000000</v>
      </c>
      <c r="BY49" s="22">
        <v>16207822</v>
      </c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3">
        <f t="shared" si="9"/>
        <v>0.33686290769230764</v>
      </c>
      <c r="CQ49" s="22">
        <f t="shared" si="30"/>
        <v>43792178</v>
      </c>
      <c r="CR49" s="22">
        <f t="shared" si="33"/>
        <v>0</v>
      </c>
      <c r="CS49" s="22">
        <f t="shared" si="33"/>
        <v>0</v>
      </c>
      <c r="CT49" s="22">
        <f t="shared" si="33"/>
        <v>0</v>
      </c>
      <c r="CU49" s="22">
        <f t="shared" si="33"/>
        <v>43792178</v>
      </c>
      <c r="CV49" s="22">
        <f t="shared" si="33"/>
        <v>0</v>
      </c>
      <c r="CW49" s="22">
        <f t="shared" si="33"/>
        <v>0</v>
      </c>
      <c r="CX49" s="22">
        <f t="shared" si="33"/>
        <v>0</v>
      </c>
      <c r="CY49" s="22">
        <f t="shared" si="33"/>
        <v>0</v>
      </c>
      <c r="CZ49" s="22">
        <f t="shared" si="33"/>
        <v>0</v>
      </c>
      <c r="DA49" s="22">
        <f t="shared" si="33"/>
        <v>0</v>
      </c>
      <c r="DB49" s="22">
        <f t="shared" si="33"/>
        <v>0</v>
      </c>
      <c r="DC49" s="22">
        <f t="shared" si="33"/>
        <v>0</v>
      </c>
      <c r="DD49" s="22">
        <f t="shared" si="33"/>
        <v>0</v>
      </c>
      <c r="DE49" s="22">
        <f t="shared" si="33"/>
        <v>0</v>
      </c>
      <c r="DF49" s="22">
        <f t="shared" si="33"/>
        <v>0</v>
      </c>
      <c r="DG49" s="22">
        <f t="shared" si="33"/>
        <v>0</v>
      </c>
      <c r="DH49" s="22">
        <f t="shared" si="35"/>
        <v>0</v>
      </c>
      <c r="DI49" s="22">
        <f t="shared" si="32"/>
        <v>0</v>
      </c>
      <c r="DJ49" s="22">
        <f t="shared" si="32"/>
        <v>0</v>
      </c>
      <c r="DK49" s="22">
        <f t="shared" si="32"/>
        <v>0</v>
      </c>
      <c r="DN49" s="236"/>
      <c r="DO49" s="234"/>
      <c r="DP49" s="234"/>
      <c r="DQ49" s="234"/>
    </row>
    <row r="50" spans="1:121" ht="23.25" hidden="1" customHeight="1" x14ac:dyDescent="0.25">
      <c r="A50" s="149"/>
      <c r="B50" s="152"/>
      <c r="C50" s="18" t="s">
        <v>171</v>
      </c>
      <c r="D50" s="19" t="s">
        <v>172</v>
      </c>
      <c r="E50" s="20">
        <v>410</v>
      </c>
      <c r="F50" s="21" t="s">
        <v>102</v>
      </c>
      <c r="G50" s="22">
        <f t="shared" si="24"/>
        <v>25000000</v>
      </c>
      <c r="H50" s="33"/>
      <c r="I50" s="22">
        <v>25000000</v>
      </c>
      <c r="J50" s="33"/>
      <c r="K50" s="33"/>
      <c r="L50" s="33"/>
      <c r="M50" s="33"/>
      <c r="N50" s="33"/>
      <c r="O50" s="33"/>
      <c r="P50" s="3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3">
        <f t="shared" si="1"/>
        <v>9.9142999999999995E-2</v>
      </c>
      <c r="AC50" s="22">
        <f t="shared" si="25"/>
        <v>2478575</v>
      </c>
      <c r="AD50" s="22"/>
      <c r="AE50" s="22">
        <f>+'[4]FEBRERO 2017'!$K$663</f>
        <v>2478575</v>
      </c>
      <c r="AF50" s="22">
        <f>+AF49-70000000</f>
        <v>0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0.90085700000000002</v>
      </c>
      <c r="AY50" s="22">
        <f t="shared" si="26"/>
        <v>22521425</v>
      </c>
      <c r="AZ50" s="22">
        <f t="shared" si="36"/>
        <v>0</v>
      </c>
      <c r="BA50" s="22">
        <f t="shared" si="36"/>
        <v>22521425</v>
      </c>
      <c r="BB50" s="22">
        <f t="shared" si="36"/>
        <v>0</v>
      </c>
      <c r="BC50" s="22">
        <f t="shared" si="36"/>
        <v>0</v>
      </c>
      <c r="BD50" s="22">
        <f t="shared" si="36"/>
        <v>0</v>
      </c>
      <c r="BE50" s="22">
        <f t="shared" si="36"/>
        <v>0</v>
      </c>
      <c r="BF50" s="22">
        <f t="shared" si="36"/>
        <v>0</v>
      </c>
      <c r="BG50" s="22">
        <f t="shared" si="36"/>
        <v>0</v>
      </c>
      <c r="BH50" s="22">
        <f t="shared" si="36"/>
        <v>0</v>
      </c>
      <c r="BI50" s="22">
        <f t="shared" si="36"/>
        <v>0</v>
      </c>
      <c r="BJ50" s="22">
        <f t="shared" si="36"/>
        <v>0</v>
      </c>
      <c r="BK50" s="22">
        <f t="shared" si="36"/>
        <v>0</v>
      </c>
      <c r="BL50" s="22">
        <f t="shared" si="36"/>
        <v>0</v>
      </c>
      <c r="BM50" s="22">
        <f t="shared" si="36"/>
        <v>0</v>
      </c>
      <c r="BN50" s="22">
        <f t="shared" si="36"/>
        <v>0</v>
      </c>
      <c r="BO50" s="22">
        <f t="shared" si="34"/>
        <v>0</v>
      </c>
      <c r="BP50" s="22">
        <f t="shared" si="28"/>
        <v>0</v>
      </c>
      <c r="BQ50" s="22">
        <f t="shared" si="28"/>
        <v>0</v>
      </c>
      <c r="BR50" s="22">
        <f t="shared" si="28"/>
        <v>0</v>
      </c>
      <c r="BS50" s="22">
        <f t="shared" si="28"/>
        <v>0</v>
      </c>
      <c r="BT50" s="23">
        <f t="shared" si="7"/>
        <v>9.9142999999999995E-2</v>
      </c>
      <c r="BU50" s="22">
        <f t="shared" si="29"/>
        <v>2478575</v>
      </c>
      <c r="BV50" s="22"/>
      <c r="BW50" s="22">
        <f>+'[4]FEBRERO 2017'!$H$661</f>
        <v>2478575</v>
      </c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0.90085700000000002</v>
      </c>
      <c r="CQ50" s="22">
        <f t="shared" si="30"/>
        <v>22521425</v>
      </c>
      <c r="CR50" s="22">
        <f t="shared" si="33"/>
        <v>0</v>
      </c>
      <c r="CS50" s="22">
        <f t="shared" si="33"/>
        <v>22521425</v>
      </c>
      <c r="CT50" s="22">
        <f t="shared" si="33"/>
        <v>0</v>
      </c>
      <c r="CU50" s="22">
        <f t="shared" si="33"/>
        <v>0</v>
      </c>
      <c r="CV50" s="22">
        <f t="shared" si="33"/>
        <v>0</v>
      </c>
      <c r="CW50" s="22">
        <f t="shared" si="33"/>
        <v>0</v>
      </c>
      <c r="CX50" s="22">
        <f t="shared" si="33"/>
        <v>0</v>
      </c>
      <c r="CY50" s="22">
        <f t="shared" si="33"/>
        <v>0</v>
      </c>
      <c r="CZ50" s="22">
        <f t="shared" si="33"/>
        <v>0</v>
      </c>
      <c r="DA50" s="22">
        <f t="shared" si="33"/>
        <v>0</v>
      </c>
      <c r="DB50" s="22">
        <f t="shared" si="33"/>
        <v>0</v>
      </c>
      <c r="DC50" s="22">
        <f t="shared" si="33"/>
        <v>0</v>
      </c>
      <c r="DD50" s="22">
        <f t="shared" si="33"/>
        <v>0</v>
      </c>
      <c r="DE50" s="22">
        <f t="shared" si="33"/>
        <v>0</v>
      </c>
      <c r="DF50" s="22">
        <f t="shared" si="33"/>
        <v>0</v>
      </c>
      <c r="DG50" s="22">
        <f t="shared" si="33"/>
        <v>0</v>
      </c>
      <c r="DH50" s="22">
        <f t="shared" si="35"/>
        <v>0</v>
      </c>
      <c r="DI50" s="22">
        <f t="shared" si="32"/>
        <v>0</v>
      </c>
      <c r="DJ50" s="22">
        <f t="shared" si="32"/>
        <v>0</v>
      </c>
      <c r="DK50" s="22">
        <f t="shared" si="32"/>
        <v>0</v>
      </c>
      <c r="DN50" s="236"/>
      <c r="DO50" s="234"/>
      <c r="DP50" s="234"/>
      <c r="DQ50" s="234"/>
    </row>
    <row r="51" spans="1:121" ht="35.25" hidden="1" customHeight="1" x14ac:dyDescent="0.25">
      <c r="A51" s="149"/>
      <c r="B51" s="152"/>
      <c r="C51" s="18" t="s">
        <v>173</v>
      </c>
      <c r="D51" s="19" t="s">
        <v>174</v>
      </c>
      <c r="E51" s="20">
        <v>410</v>
      </c>
      <c r="F51" s="21" t="s">
        <v>102</v>
      </c>
      <c r="G51" s="22">
        <f t="shared" si="24"/>
        <v>92267490</v>
      </c>
      <c r="H51" s="33"/>
      <c r="I51" s="22">
        <v>25000000</v>
      </c>
      <c r="J51" s="33"/>
      <c r="K51" s="22">
        <f>127267490-60000000</f>
        <v>67267490</v>
      </c>
      <c r="L51" s="33"/>
      <c r="M51" s="33"/>
      <c r="N51" s="33"/>
      <c r="O51" s="33"/>
      <c r="P51" s="3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3">
        <f t="shared" si="1"/>
        <v>0.61512941340443961</v>
      </c>
      <c r="AC51" s="22">
        <f t="shared" si="25"/>
        <v>56756447</v>
      </c>
      <c r="AD51" s="22"/>
      <c r="AE51" s="22">
        <f>+'[1]ENERO 2017'!$K$498</f>
        <v>25000000</v>
      </c>
      <c r="AF51" s="22"/>
      <c r="AG51" s="22">
        <f>+'[3]MAYO 2017'!$L$1103</f>
        <v>31756447</v>
      </c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3">
        <f t="shared" si="3"/>
        <v>0.38487058659556039</v>
      </c>
      <c r="AY51" s="22">
        <f t="shared" si="26"/>
        <v>35511043</v>
      </c>
      <c r="AZ51" s="22">
        <f t="shared" si="36"/>
        <v>0</v>
      </c>
      <c r="BA51" s="22">
        <f t="shared" si="36"/>
        <v>0</v>
      </c>
      <c r="BB51" s="22">
        <f t="shared" si="36"/>
        <v>0</v>
      </c>
      <c r="BC51" s="22">
        <f t="shared" si="36"/>
        <v>35511043</v>
      </c>
      <c r="BD51" s="22">
        <f t="shared" si="36"/>
        <v>0</v>
      </c>
      <c r="BE51" s="22">
        <f t="shared" si="36"/>
        <v>0</v>
      </c>
      <c r="BF51" s="22">
        <f t="shared" si="36"/>
        <v>0</v>
      </c>
      <c r="BG51" s="22">
        <f t="shared" si="36"/>
        <v>0</v>
      </c>
      <c r="BH51" s="22">
        <f t="shared" si="36"/>
        <v>0</v>
      </c>
      <c r="BI51" s="22">
        <f t="shared" si="36"/>
        <v>0</v>
      </c>
      <c r="BJ51" s="22">
        <f t="shared" si="36"/>
        <v>0</v>
      </c>
      <c r="BK51" s="22">
        <f t="shared" si="36"/>
        <v>0</v>
      </c>
      <c r="BL51" s="22">
        <f t="shared" si="36"/>
        <v>0</v>
      </c>
      <c r="BM51" s="22">
        <f t="shared" si="36"/>
        <v>0</v>
      </c>
      <c r="BN51" s="22">
        <f t="shared" si="36"/>
        <v>0</v>
      </c>
      <c r="BO51" s="22">
        <f t="shared" si="34"/>
        <v>0</v>
      </c>
      <c r="BP51" s="22">
        <f t="shared" si="28"/>
        <v>0</v>
      </c>
      <c r="BQ51" s="22">
        <f t="shared" si="28"/>
        <v>0</v>
      </c>
      <c r="BR51" s="22">
        <f t="shared" si="28"/>
        <v>0</v>
      </c>
      <c r="BS51" s="22">
        <f t="shared" si="28"/>
        <v>0</v>
      </c>
      <c r="BT51" s="23">
        <f t="shared" si="7"/>
        <v>0.54468206515642725</v>
      </c>
      <c r="BU51" s="22">
        <f t="shared" si="29"/>
        <v>50256447</v>
      </c>
      <c r="BV51" s="22"/>
      <c r="BW51" s="22">
        <f>+'[4]FEBRERO 2017'!$H$669</f>
        <v>25000000</v>
      </c>
      <c r="BX51" s="22"/>
      <c r="BY51" s="22">
        <f>+'[3]MAYO 2017'!$H$1101-BW51</f>
        <v>25256447</v>
      </c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3">
        <f t="shared" si="9"/>
        <v>0.45531793484357275</v>
      </c>
      <c r="CQ51" s="22">
        <f t="shared" si="30"/>
        <v>42011043</v>
      </c>
      <c r="CR51" s="22">
        <f t="shared" si="33"/>
        <v>0</v>
      </c>
      <c r="CS51" s="22">
        <f t="shared" si="33"/>
        <v>0</v>
      </c>
      <c r="CT51" s="22">
        <f t="shared" si="33"/>
        <v>0</v>
      </c>
      <c r="CU51" s="22">
        <f t="shared" si="33"/>
        <v>42011043</v>
      </c>
      <c r="CV51" s="22">
        <f t="shared" si="33"/>
        <v>0</v>
      </c>
      <c r="CW51" s="22">
        <f t="shared" si="33"/>
        <v>0</v>
      </c>
      <c r="CX51" s="22">
        <f t="shared" si="33"/>
        <v>0</v>
      </c>
      <c r="CY51" s="22">
        <f t="shared" si="33"/>
        <v>0</v>
      </c>
      <c r="CZ51" s="22">
        <f t="shared" si="33"/>
        <v>0</v>
      </c>
      <c r="DA51" s="22">
        <f t="shared" si="33"/>
        <v>0</v>
      </c>
      <c r="DB51" s="22">
        <f t="shared" si="33"/>
        <v>0</v>
      </c>
      <c r="DC51" s="22">
        <f t="shared" si="33"/>
        <v>0</v>
      </c>
      <c r="DD51" s="22">
        <f t="shared" si="33"/>
        <v>0</v>
      </c>
      <c r="DE51" s="22">
        <f t="shared" si="33"/>
        <v>0</v>
      </c>
      <c r="DF51" s="22">
        <f t="shared" si="33"/>
        <v>0</v>
      </c>
      <c r="DG51" s="22">
        <f t="shared" si="33"/>
        <v>0</v>
      </c>
      <c r="DH51" s="22">
        <f t="shared" si="35"/>
        <v>0</v>
      </c>
      <c r="DI51" s="22">
        <f t="shared" si="32"/>
        <v>0</v>
      </c>
      <c r="DJ51" s="22">
        <f t="shared" si="32"/>
        <v>0</v>
      </c>
      <c r="DK51" s="22">
        <f t="shared" si="32"/>
        <v>0</v>
      </c>
      <c r="DN51" s="236"/>
      <c r="DO51" s="234"/>
      <c r="DP51" s="234"/>
      <c r="DQ51" s="234"/>
    </row>
    <row r="52" spans="1:121" ht="35.25" hidden="1" customHeight="1" x14ac:dyDescent="0.25">
      <c r="A52" s="150"/>
      <c r="B52" s="153"/>
      <c r="C52" s="18" t="s">
        <v>175</v>
      </c>
      <c r="D52" s="19" t="s">
        <v>176</v>
      </c>
      <c r="E52" s="20">
        <v>410</v>
      </c>
      <c r="F52" s="21" t="s">
        <v>177</v>
      </c>
      <c r="G52" s="22">
        <f t="shared" si="24"/>
        <v>20000000</v>
      </c>
      <c r="H52" s="33"/>
      <c r="I52" s="33"/>
      <c r="J52" s="33"/>
      <c r="K52" s="33"/>
      <c r="L52" s="33"/>
      <c r="M52" s="33"/>
      <c r="N52" s="33"/>
      <c r="O52" s="33"/>
      <c r="P52" s="3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>
        <v>20000000</v>
      </c>
      <c r="AB52" s="23">
        <f t="shared" si="1"/>
        <v>0.56333334999999995</v>
      </c>
      <c r="AC52" s="22">
        <f t="shared" si="25"/>
        <v>11266667</v>
      </c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>
        <f>+'[1]ENERO 2017'!$T$505</f>
        <v>11266667</v>
      </c>
      <c r="AX52" s="23">
        <f t="shared" si="3"/>
        <v>0.43666665000000005</v>
      </c>
      <c r="AY52" s="22">
        <f t="shared" si="26"/>
        <v>8733333</v>
      </c>
      <c r="AZ52" s="22">
        <f t="shared" si="36"/>
        <v>0</v>
      </c>
      <c r="BA52" s="22">
        <f t="shared" si="36"/>
        <v>0</v>
      </c>
      <c r="BB52" s="22">
        <f t="shared" si="36"/>
        <v>0</v>
      </c>
      <c r="BC52" s="22">
        <f t="shared" si="36"/>
        <v>0</v>
      </c>
      <c r="BD52" s="22">
        <f t="shared" si="36"/>
        <v>0</v>
      </c>
      <c r="BE52" s="22">
        <f t="shared" si="36"/>
        <v>0</v>
      </c>
      <c r="BF52" s="22">
        <f t="shared" si="36"/>
        <v>0</v>
      </c>
      <c r="BG52" s="22">
        <f t="shared" si="36"/>
        <v>0</v>
      </c>
      <c r="BH52" s="22">
        <f t="shared" si="36"/>
        <v>0</v>
      </c>
      <c r="BI52" s="22">
        <f t="shared" si="36"/>
        <v>0</v>
      </c>
      <c r="BJ52" s="22">
        <f t="shared" si="36"/>
        <v>0</v>
      </c>
      <c r="BK52" s="22">
        <f t="shared" si="36"/>
        <v>0</v>
      </c>
      <c r="BL52" s="22">
        <f t="shared" si="36"/>
        <v>0</v>
      </c>
      <c r="BM52" s="22">
        <f t="shared" si="36"/>
        <v>0</v>
      </c>
      <c r="BN52" s="22">
        <f t="shared" si="36"/>
        <v>0</v>
      </c>
      <c r="BO52" s="22">
        <f t="shared" si="34"/>
        <v>0</v>
      </c>
      <c r="BP52" s="22">
        <f t="shared" si="28"/>
        <v>0</v>
      </c>
      <c r="BQ52" s="22">
        <f t="shared" si="28"/>
        <v>0</v>
      </c>
      <c r="BR52" s="22">
        <f t="shared" si="28"/>
        <v>0</v>
      </c>
      <c r="BS52" s="22">
        <f t="shared" si="28"/>
        <v>8733333</v>
      </c>
      <c r="BT52" s="23">
        <f t="shared" si="7"/>
        <v>0.56333334999999995</v>
      </c>
      <c r="BU52" s="22">
        <f t="shared" si="29"/>
        <v>11266667</v>
      </c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>
        <f>+'[1]ENERO 2017'!$H$503</f>
        <v>11266667</v>
      </c>
      <c r="CP52" s="23">
        <f t="shared" si="9"/>
        <v>0.43666665000000005</v>
      </c>
      <c r="CQ52" s="22">
        <f t="shared" si="30"/>
        <v>8733333</v>
      </c>
      <c r="CR52" s="22">
        <f t="shared" si="33"/>
        <v>0</v>
      </c>
      <c r="CS52" s="22">
        <f t="shared" si="33"/>
        <v>0</v>
      </c>
      <c r="CT52" s="22">
        <f t="shared" si="33"/>
        <v>0</v>
      </c>
      <c r="CU52" s="22">
        <f t="shared" si="33"/>
        <v>0</v>
      </c>
      <c r="CV52" s="22">
        <f t="shared" si="33"/>
        <v>0</v>
      </c>
      <c r="CW52" s="22">
        <f t="shared" si="33"/>
        <v>0</v>
      </c>
      <c r="CX52" s="22">
        <f t="shared" si="33"/>
        <v>0</v>
      </c>
      <c r="CY52" s="22">
        <f t="shared" si="33"/>
        <v>0</v>
      </c>
      <c r="CZ52" s="22">
        <f t="shared" si="33"/>
        <v>0</v>
      </c>
      <c r="DA52" s="22">
        <f t="shared" si="33"/>
        <v>0</v>
      </c>
      <c r="DB52" s="22">
        <f t="shared" si="33"/>
        <v>0</v>
      </c>
      <c r="DC52" s="22">
        <f t="shared" si="33"/>
        <v>0</v>
      </c>
      <c r="DD52" s="22">
        <f t="shared" si="33"/>
        <v>0</v>
      </c>
      <c r="DE52" s="22">
        <f t="shared" si="33"/>
        <v>0</v>
      </c>
      <c r="DF52" s="22">
        <f t="shared" si="33"/>
        <v>0</v>
      </c>
      <c r="DG52" s="22">
        <f t="shared" si="33"/>
        <v>0</v>
      </c>
      <c r="DH52" s="22">
        <f t="shared" si="35"/>
        <v>0</v>
      </c>
      <c r="DI52" s="22">
        <f t="shared" si="32"/>
        <v>0</v>
      </c>
      <c r="DJ52" s="22">
        <f t="shared" si="32"/>
        <v>0</v>
      </c>
      <c r="DK52" s="22">
        <f t="shared" si="32"/>
        <v>8733333</v>
      </c>
      <c r="DN52" s="236"/>
      <c r="DO52" s="237"/>
      <c r="DP52" s="237"/>
      <c r="DQ52" s="238"/>
    </row>
    <row r="53" spans="1:121" s="46" customFormat="1" ht="22.5" customHeight="1" thickTop="1" thickBot="1" x14ac:dyDescent="0.3">
      <c r="A53" s="57"/>
      <c r="B53" s="226" t="s">
        <v>355</v>
      </c>
      <c r="C53" s="227"/>
      <c r="D53" s="227"/>
      <c r="E53" s="228"/>
      <c r="F53" s="58"/>
      <c r="G53" s="59">
        <f t="shared" ref="G53:M53" si="37">SUM(G23:G52)</f>
        <v>7026077871</v>
      </c>
      <c r="H53" s="59">
        <f t="shared" si="37"/>
        <v>0</v>
      </c>
      <c r="I53" s="59">
        <f t="shared" si="37"/>
        <v>500000000</v>
      </c>
      <c r="J53" s="59">
        <f t="shared" si="37"/>
        <v>2550000000</v>
      </c>
      <c r="K53" s="59">
        <f t="shared" si="37"/>
        <v>234297558</v>
      </c>
      <c r="L53" s="59">
        <f t="shared" si="37"/>
        <v>0</v>
      </c>
      <c r="M53" s="59">
        <f t="shared" si="37"/>
        <v>0</v>
      </c>
      <c r="N53" s="59"/>
      <c r="O53" s="59">
        <f t="shared" ref="O53:AA53" si="38">SUM(O23:O52)</f>
        <v>0</v>
      </c>
      <c r="P53" s="59">
        <f t="shared" si="38"/>
        <v>0</v>
      </c>
      <c r="Q53" s="59">
        <f t="shared" si="38"/>
        <v>0</v>
      </c>
      <c r="R53" s="59">
        <f t="shared" si="38"/>
        <v>0</v>
      </c>
      <c r="S53" s="59">
        <f t="shared" si="38"/>
        <v>3157557814</v>
      </c>
      <c r="T53" s="59">
        <f t="shared" si="38"/>
        <v>0</v>
      </c>
      <c r="U53" s="59">
        <f t="shared" si="38"/>
        <v>0</v>
      </c>
      <c r="V53" s="59">
        <f t="shared" si="38"/>
        <v>335275758</v>
      </c>
      <c r="W53" s="59">
        <f t="shared" si="38"/>
        <v>0</v>
      </c>
      <c r="X53" s="59">
        <f t="shared" si="38"/>
        <v>119946741</v>
      </c>
      <c r="Y53" s="59">
        <f t="shared" si="38"/>
        <v>0</v>
      </c>
      <c r="Z53" s="59">
        <f t="shared" si="38"/>
        <v>0</v>
      </c>
      <c r="AA53" s="59">
        <f t="shared" si="38"/>
        <v>129000000</v>
      </c>
      <c r="AB53" s="45">
        <f t="shared" si="1"/>
        <v>0.53671272283569027</v>
      </c>
      <c r="AC53" s="59">
        <f t="shared" ref="AC53:AW53" si="39">SUM(AC23:AC52)</f>
        <v>3770985385</v>
      </c>
      <c r="AD53" s="59">
        <f t="shared" si="39"/>
        <v>0</v>
      </c>
      <c r="AE53" s="59">
        <f t="shared" si="39"/>
        <v>417742125</v>
      </c>
      <c r="AF53" s="59">
        <f t="shared" si="39"/>
        <v>1264845382</v>
      </c>
      <c r="AG53" s="59">
        <f t="shared" si="39"/>
        <v>129994466</v>
      </c>
      <c r="AH53" s="59">
        <f t="shared" si="39"/>
        <v>0</v>
      </c>
      <c r="AI53" s="59">
        <f t="shared" si="39"/>
        <v>0</v>
      </c>
      <c r="AJ53" s="59">
        <f t="shared" si="39"/>
        <v>0</v>
      </c>
      <c r="AK53" s="59">
        <f t="shared" si="39"/>
        <v>0</v>
      </c>
      <c r="AL53" s="59">
        <f t="shared" si="39"/>
        <v>0</v>
      </c>
      <c r="AM53" s="59">
        <f t="shared" si="39"/>
        <v>0</v>
      </c>
      <c r="AN53" s="59">
        <f t="shared" si="39"/>
        <v>0</v>
      </c>
      <c r="AO53" s="59">
        <f t="shared" si="39"/>
        <v>1850768917</v>
      </c>
      <c r="AP53" s="59">
        <f t="shared" si="39"/>
        <v>0</v>
      </c>
      <c r="AQ53" s="59">
        <f t="shared" si="39"/>
        <v>0</v>
      </c>
      <c r="AR53" s="59">
        <f t="shared" si="39"/>
        <v>72705897</v>
      </c>
      <c r="AS53" s="59">
        <f t="shared" si="39"/>
        <v>0</v>
      </c>
      <c r="AT53" s="59">
        <f t="shared" si="39"/>
        <v>0</v>
      </c>
      <c r="AU53" s="59">
        <f t="shared" si="39"/>
        <v>0</v>
      </c>
      <c r="AV53" s="59">
        <f t="shared" si="39"/>
        <v>0</v>
      </c>
      <c r="AW53" s="59">
        <f t="shared" si="39"/>
        <v>34928598</v>
      </c>
      <c r="AX53" s="45">
        <f t="shared" si="3"/>
        <v>0.46328727716430973</v>
      </c>
      <c r="AY53" s="59">
        <f t="shared" ref="AY53:BS53" si="40">SUM(AY23:AY52)</f>
        <v>3255092486</v>
      </c>
      <c r="AZ53" s="59">
        <f t="shared" si="40"/>
        <v>0</v>
      </c>
      <c r="BA53" s="59">
        <f t="shared" si="40"/>
        <v>82257875</v>
      </c>
      <c r="BB53" s="59">
        <f t="shared" si="40"/>
        <v>1285154618</v>
      </c>
      <c r="BC53" s="59">
        <f t="shared" si="40"/>
        <v>104303092</v>
      </c>
      <c r="BD53" s="59">
        <f t="shared" si="40"/>
        <v>0</v>
      </c>
      <c r="BE53" s="59">
        <f t="shared" si="40"/>
        <v>0</v>
      </c>
      <c r="BF53" s="59">
        <f t="shared" si="40"/>
        <v>0</v>
      </c>
      <c r="BG53" s="59">
        <f t="shared" si="40"/>
        <v>0</v>
      </c>
      <c r="BH53" s="59">
        <f t="shared" si="40"/>
        <v>0</v>
      </c>
      <c r="BI53" s="59">
        <f t="shared" si="40"/>
        <v>0</v>
      </c>
      <c r="BJ53" s="59">
        <f t="shared" si="40"/>
        <v>0</v>
      </c>
      <c r="BK53" s="59">
        <f t="shared" si="40"/>
        <v>1306788897</v>
      </c>
      <c r="BL53" s="59">
        <f t="shared" si="40"/>
        <v>0</v>
      </c>
      <c r="BM53" s="59">
        <f t="shared" si="40"/>
        <v>0</v>
      </c>
      <c r="BN53" s="59">
        <f t="shared" si="40"/>
        <v>262569861</v>
      </c>
      <c r="BO53" s="59">
        <f t="shared" si="40"/>
        <v>0</v>
      </c>
      <c r="BP53" s="59">
        <f t="shared" si="40"/>
        <v>119946741</v>
      </c>
      <c r="BQ53" s="59">
        <f t="shared" si="40"/>
        <v>0</v>
      </c>
      <c r="BR53" s="59">
        <f t="shared" si="40"/>
        <v>0</v>
      </c>
      <c r="BS53" s="59">
        <f t="shared" si="40"/>
        <v>94071402</v>
      </c>
      <c r="BT53" s="45">
        <f t="shared" si="7"/>
        <v>0.36119668349744655</v>
      </c>
      <c r="BU53" s="59">
        <f t="shared" ref="BU53:DK53" si="41">SUM(BU23:BU52)</f>
        <v>2537796025</v>
      </c>
      <c r="BV53" s="59">
        <f t="shared" si="41"/>
        <v>0</v>
      </c>
      <c r="BW53" s="59">
        <f t="shared" si="41"/>
        <v>344957583</v>
      </c>
      <c r="BX53" s="59">
        <f t="shared" si="41"/>
        <v>1016946695</v>
      </c>
      <c r="BY53" s="59">
        <f t="shared" si="41"/>
        <v>121222377</v>
      </c>
      <c r="BZ53" s="59">
        <f t="shared" si="41"/>
        <v>0</v>
      </c>
      <c r="CA53" s="59">
        <f t="shared" si="41"/>
        <v>0</v>
      </c>
      <c r="CB53" s="59">
        <f t="shared" si="41"/>
        <v>0</v>
      </c>
      <c r="CC53" s="59">
        <f t="shared" si="41"/>
        <v>0</v>
      </c>
      <c r="CD53" s="59">
        <f t="shared" si="41"/>
        <v>0</v>
      </c>
      <c r="CE53" s="59">
        <f t="shared" si="41"/>
        <v>0</v>
      </c>
      <c r="CF53" s="59">
        <f t="shared" si="41"/>
        <v>0</v>
      </c>
      <c r="CG53" s="59">
        <f t="shared" si="41"/>
        <v>960641945</v>
      </c>
      <c r="CH53" s="59">
        <f t="shared" si="41"/>
        <v>0</v>
      </c>
      <c r="CI53" s="59">
        <f t="shared" si="41"/>
        <v>0</v>
      </c>
      <c r="CJ53" s="59">
        <f t="shared" si="41"/>
        <v>63405494</v>
      </c>
      <c r="CK53" s="59">
        <f t="shared" si="41"/>
        <v>0</v>
      </c>
      <c r="CL53" s="59">
        <f t="shared" si="41"/>
        <v>0</v>
      </c>
      <c r="CM53" s="59">
        <f t="shared" si="41"/>
        <v>0</v>
      </c>
      <c r="CN53" s="59">
        <f t="shared" si="41"/>
        <v>0</v>
      </c>
      <c r="CO53" s="59">
        <f t="shared" si="41"/>
        <v>30621931</v>
      </c>
      <c r="CP53" s="45">
        <f t="shared" si="9"/>
        <v>0.63880331650255351</v>
      </c>
      <c r="CQ53" s="59">
        <f t="shared" si="41"/>
        <v>4488281846</v>
      </c>
      <c r="CR53" s="59">
        <f t="shared" si="41"/>
        <v>0</v>
      </c>
      <c r="CS53" s="59">
        <f t="shared" si="41"/>
        <v>155042417</v>
      </c>
      <c r="CT53" s="59">
        <f t="shared" si="41"/>
        <v>1533053305</v>
      </c>
      <c r="CU53" s="59">
        <f t="shared" si="41"/>
        <v>113075181</v>
      </c>
      <c r="CV53" s="59">
        <f t="shared" si="41"/>
        <v>0</v>
      </c>
      <c r="CW53" s="59">
        <f t="shared" si="41"/>
        <v>0</v>
      </c>
      <c r="CX53" s="59">
        <f t="shared" si="41"/>
        <v>0</v>
      </c>
      <c r="CY53" s="59">
        <f t="shared" si="41"/>
        <v>0</v>
      </c>
      <c r="CZ53" s="59">
        <f t="shared" si="41"/>
        <v>0</v>
      </c>
      <c r="DA53" s="59">
        <f t="shared" si="41"/>
        <v>0</v>
      </c>
      <c r="DB53" s="59">
        <f t="shared" si="41"/>
        <v>0</v>
      </c>
      <c r="DC53" s="59">
        <f t="shared" si="41"/>
        <v>2196915869</v>
      </c>
      <c r="DD53" s="59">
        <f t="shared" si="41"/>
        <v>0</v>
      </c>
      <c r="DE53" s="59">
        <f t="shared" si="41"/>
        <v>0</v>
      </c>
      <c r="DF53" s="59">
        <f t="shared" si="41"/>
        <v>271870264</v>
      </c>
      <c r="DG53" s="59">
        <f t="shared" si="41"/>
        <v>0</v>
      </c>
      <c r="DH53" s="59">
        <f t="shared" si="41"/>
        <v>119946741</v>
      </c>
      <c r="DI53" s="59">
        <f t="shared" si="41"/>
        <v>0</v>
      </c>
      <c r="DJ53" s="59">
        <f t="shared" si="41"/>
        <v>0</v>
      </c>
      <c r="DK53" s="59">
        <f t="shared" si="41"/>
        <v>98378069</v>
      </c>
      <c r="DM53" s="236" t="s">
        <v>363</v>
      </c>
      <c r="DN53" s="237">
        <v>7026077871</v>
      </c>
      <c r="DO53" s="237">
        <f>+BU53</f>
        <v>2537796025</v>
      </c>
      <c r="DP53" s="238">
        <f>+BT53</f>
        <v>0.36119668349744655</v>
      </c>
      <c r="DQ53" s="234"/>
    </row>
    <row r="54" spans="1:121" ht="62.25" hidden="1" customHeight="1" thickTop="1" x14ac:dyDescent="0.25">
      <c r="A54" s="173" t="s">
        <v>179</v>
      </c>
      <c r="B54" s="151" t="s">
        <v>180</v>
      </c>
      <c r="C54" s="30" t="s">
        <v>181</v>
      </c>
      <c r="D54" s="19" t="s">
        <v>182</v>
      </c>
      <c r="E54" s="20">
        <v>520</v>
      </c>
      <c r="F54" s="21" t="s">
        <v>183</v>
      </c>
      <c r="G54" s="22">
        <f t="shared" ref="G54:G74" si="42">SUM(H54:AA54)</f>
        <v>170000000</v>
      </c>
      <c r="H54" s="22"/>
      <c r="I54" s="22">
        <v>100000000</v>
      </c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>
        <f>62000000+1000000+5000000+2000000</f>
        <v>70000000</v>
      </c>
      <c r="AB54" s="23">
        <f t="shared" si="1"/>
        <v>0.68610865294117651</v>
      </c>
      <c r="AC54" s="22">
        <f>SUM(AD54:AW54)</f>
        <v>116638471</v>
      </c>
      <c r="AD54" s="22"/>
      <c r="AE54" s="22">
        <f>+'[5]ABRIL 2017'!$K$1230</f>
        <v>99497584</v>
      </c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>
        <f>+'[3]MAYO 2017'!$AC$1437</f>
        <v>17140887</v>
      </c>
      <c r="AX54" s="23">
        <f t="shared" si="3"/>
        <v>0.31389134705882349</v>
      </c>
      <c r="AY54" s="22">
        <f t="shared" ref="AY54:AY74" si="43">SUM(AZ54:BS54)</f>
        <v>53361529</v>
      </c>
      <c r="AZ54" s="22">
        <f>H54-AD54</f>
        <v>0</v>
      </c>
      <c r="BA54" s="22">
        <f t="shared" ref="BA54:BP70" si="44">I54-AE54</f>
        <v>502416</v>
      </c>
      <c r="BB54" s="22">
        <f t="shared" si="44"/>
        <v>0</v>
      </c>
      <c r="BC54" s="22">
        <f t="shared" si="44"/>
        <v>0</v>
      </c>
      <c r="BD54" s="22">
        <f t="shared" si="44"/>
        <v>0</v>
      </c>
      <c r="BE54" s="22">
        <f t="shared" si="44"/>
        <v>0</v>
      </c>
      <c r="BF54" s="22">
        <f t="shared" si="44"/>
        <v>0</v>
      </c>
      <c r="BG54" s="22">
        <f t="shared" si="44"/>
        <v>0</v>
      </c>
      <c r="BH54" s="22">
        <f t="shared" si="44"/>
        <v>0</v>
      </c>
      <c r="BI54" s="22">
        <f t="shared" si="44"/>
        <v>0</v>
      </c>
      <c r="BJ54" s="22">
        <f t="shared" si="44"/>
        <v>0</v>
      </c>
      <c r="BK54" s="22">
        <f t="shared" si="44"/>
        <v>0</v>
      </c>
      <c r="BL54" s="22">
        <f t="shared" si="44"/>
        <v>0</v>
      </c>
      <c r="BM54" s="22">
        <f t="shared" si="44"/>
        <v>0</v>
      </c>
      <c r="BN54" s="22">
        <f t="shared" si="44"/>
        <v>0</v>
      </c>
      <c r="BO54" s="22">
        <f t="shared" si="44"/>
        <v>0</v>
      </c>
      <c r="BP54" s="22">
        <f t="shared" si="44"/>
        <v>0</v>
      </c>
      <c r="BQ54" s="22">
        <f t="shared" ref="BQ54:BS74" si="45">Y54-AU54</f>
        <v>0</v>
      </c>
      <c r="BR54" s="22">
        <f t="shared" si="45"/>
        <v>0</v>
      </c>
      <c r="BS54" s="22">
        <f t="shared" si="45"/>
        <v>52859113</v>
      </c>
      <c r="BT54" s="23">
        <f t="shared" si="7"/>
        <v>0.68540277058823529</v>
      </c>
      <c r="BU54" s="22">
        <f t="shared" ref="BU54:BU74" si="46">SUM(BV54:CO54)</f>
        <v>116518471</v>
      </c>
      <c r="BV54" s="22"/>
      <c r="BW54" s="22">
        <f>+'[5]ABRIL 2017'!$K$1230</f>
        <v>99497584</v>
      </c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>
        <f>+'[3]MAYO 2017'!$H$1435-BW54</f>
        <v>17020887</v>
      </c>
      <c r="CP54" s="23">
        <f t="shared" ref="CP54:CP108" si="47">1-BT54</f>
        <v>0.31459722941176471</v>
      </c>
      <c r="CQ54" s="22">
        <f t="shared" ref="CQ54:CQ74" si="48">SUM(CR54:DK54)</f>
        <v>53481529</v>
      </c>
      <c r="CR54" s="22">
        <f>H54-BV54</f>
        <v>0</v>
      </c>
      <c r="CS54" s="22">
        <f t="shared" ref="CS54:DH70" si="49">I54-BW54</f>
        <v>502416</v>
      </c>
      <c r="CT54" s="22">
        <f t="shared" si="49"/>
        <v>0</v>
      </c>
      <c r="CU54" s="22">
        <f t="shared" si="49"/>
        <v>0</v>
      </c>
      <c r="CV54" s="22">
        <f t="shared" si="49"/>
        <v>0</v>
      </c>
      <c r="CW54" s="22">
        <f t="shared" si="49"/>
        <v>0</v>
      </c>
      <c r="CX54" s="22">
        <f t="shared" si="49"/>
        <v>0</v>
      </c>
      <c r="CY54" s="22">
        <f t="shared" si="49"/>
        <v>0</v>
      </c>
      <c r="CZ54" s="22">
        <f t="shared" si="49"/>
        <v>0</v>
      </c>
      <c r="DA54" s="22">
        <f t="shared" si="49"/>
        <v>0</v>
      </c>
      <c r="DB54" s="22">
        <f t="shared" si="49"/>
        <v>0</v>
      </c>
      <c r="DC54" s="22">
        <f t="shared" si="49"/>
        <v>0</v>
      </c>
      <c r="DD54" s="22">
        <f t="shared" si="49"/>
        <v>0</v>
      </c>
      <c r="DE54" s="22">
        <f t="shared" si="49"/>
        <v>0</v>
      </c>
      <c r="DF54" s="22">
        <f t="shared" si="49"/>
        <v>0</v>
      </c>
      <c r="DG54" s="22">
        <f t="shared" si="49"/>
        <v>0</v>
      </c>
      <c r="DH54" s="22">
        <f t="shared" si="49"/>
        <v>0</v>
      </c>
      <c r="DI54" s="22">
        <f t="shared" ref="DI54:DK74" si="50">Y54-CM54</f>
        <v>0</v>
      </c>
      <c r="DJ54" s="22">
        <f t="shared" si="50"/>
        <v>0</v>
      </c>
      <c r="DK54" s="22">
        <f t="shared" si="50"/>
        <v>52979113</v>
      </c>
      <c r="DN54" s="236"/>
      <c r="DO54" s="234"/>
      <c r="DP54" s="234"/>
      <c r="DQ54" s="234"/>
    </row>
    <row r="55" spans="1:121" ht="34.5" hidden="1" thickTop="1" x14ac:dyDescent="0.25">
      <c r="A55" s="174"/>
      <c r="B55" s="152"/>
      <c r="C55" s="30" t="s">
        <v>184</v>
      </c>
      <c r="D55" s="19" t="s">
        <v>185</v>
      </c>
      <c r="E55" s="20">
        <v>520</v>
      </c>
      <c r="F55" s="60" t="s">
        <v>186</v>
      </c>
      <c r="G55" s="22">
        <f t="shared" si="42"/>
        <v>0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>
        <f>7000000-5000000-2000000</f>
        <v>0</v>
      </c>
      <c r="AB55" s="23" t="e">
        <f t="shared" si="1"/>
        <v>#DIV/0!</v>
      </c>
      <c r="AC55" s="22">
        <f>SUM(AD55:AW55)</f>
        <v>0</v>
      </c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 t="e">
        <f t="shared" si="3"/>
        <v>#DIV/0!</v>
      </c>
      <c r="AY55" s="22">
        <f t="shared" si="43"/>
        <v>0</v>
      </c>
      <c r="AZ55" s="22">
        <f t="shared" ref="AZ55:BO74" si="51">H55-AD55</f>
        <v>0</v>
      </c>
      <c r="BA55" s="22">
        <f t="shared" si="44"/>
        <v>0</v>
      </c>
      <c r="BB55" s="22">
        <f t="shared" si="44"/>
        <v>0</v>
      </c>
      <c r="BC55" s="22">
        <f t="shared" si="44"/>
        <v>0</v>
      </c>
      <c r="BD55" s="22">
        <f t="shared" si="44"/>
        <v>0</v>
      </c>
      <c r="BE55" s="22">
        <f t="shared" si="44"/>
        <v>0</v>
      </c>
      <c r="BF55" s="22">
        <f t="shared" si="44"/>
        <v>0</v>
      </c>
      <c r="BG55" s="22">
        <f t="shared" si="44"/>
        <v>0</v>
      </c>
      <c r="BH55" s="22">
        <f t="shared" si="44"/>
        <v>0</v>
      </c>
      <c r="BI55" s="22">
        <f t="shared" si="44"/>
        <v>0</v>
      </c>
      <c r="BJ55" s="22">
        <f t="shared" si="44"/>
        <v>0</v>
      </c>
      <c r="BK55" s="22">
        <f t="shared" si="44"/>
        <v>0</v>
      </c>
      <c r="BL55" s="22">
        <f t="shared" si="44"/>
        <v>0</v>
      </c>
      <c r="BM55" s="22">
        <f t="shared" si="44"/>
        <v>0</v>
      </c>
      <c r="BN55" s="22">
        <f t="shared" si="44"/>
        <v>0</v>
      </c>
      <c r="BO55" s="22">
        <f t="shared" si="44"/>
        <v>0</v>
      </c>
      <c r="BP55" s="22">
        <f t="shared" si="44"/>
        <v>0</v>
      </c>
      <c r="BQ55" s="22">
        <f t="shared" si="45"/>
        <v>0</v>
      </c>
      <c r="BR55" s="22">
        <f t="shared" si="45"/>
        <v>0</v>
      </c>
      <c r="BS55" s="22">
        <f t="shared" si="45"/>
        <v>0</v>
      </c>
      <c r="BT55" s="23" t="e">
        <f t="shared" si="7"/>
        <v>#DIV/0!</v>
      </c>
      <c r="BU55" s="22">
        <f t="shared" si="46"/>
        <v>0</v>
      </c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 t="e">
        <f t="shared" si="47"/>
        <v>#DIV/0!</v>
      </c>
      <c r="CQ55" s="22">
        <f t="shared" si="48"/>
        <v>0</v>
      </c>
      <c r="CR55" s="22">
        <f t="shared" ref="CR55:DG74" si="52">H55-BV55</f>
        <v>0</v>
      </c>
      <c r="CS55" s="22">
        <f t="shared" si="49"/>
        <v>0</v>
      </c>
      <c r="CT55" s="22">
        <f t="shared" si="49"/>
        <v>0</v>
      </c>
      <c r="CU55" s="22">
        <f t="shared" si="49"/>
        <v>0</v>
      </c>
      <c r="CV55" s="22">
        <f t="shared" si="49"/>
        <v>0</v>
      </c>
      <c r="CW55" s="22">
        <f t="shared" si="49"/>
        <v>0</v>
      </c>
      <c r="CX55" s="22">
        <f t="shared" si="49"/>
        <v>0</v>
      </c>
      <c r="CY55" s="22">
        <f t="shared" si="49"/>
        <v>0</v>
      </c>
      <c r="CZ55" s="22">
        <f t="shared" si="49"/>
        <v>0</v>
      </c>
      <c r="DA55" s="22">
        <f t="shared" si="49"/>
        <v>0</v>
      </c>
      <c r="DB55" s="22">
        <f t="shared" si="49"/>
        <v>0</v>
      </c>
      <c r="DC55" s="22">
        <f t="shared" si="49"/>
        <v>0</v>
      </c>
      <c r="DD55" s="22">
        <f t="shared" si="49"/>
        <v>0</v>
      </c>
      <c r="DE55" s="22">
        <f t="shared" si="49"/>
        <v>0</v>
      </c>
      <c r="DF55" s="22">
        <f t="shared" si="49"/>
        <v>0</v>
      </c>
      <c r="DG55" s="22">
        <f t="shared" si="49"/>
        <v>0</v>
      </c>
      <c r="DH55" s="22">
        <f t="shared" si="49"/>
        <v>0</v>
      </c>
      <c r="DI55" s="22">
        <f t="shared" si="50"/>
        <v>0</v>
      </c>
      <c r="DJ55" s="22">
        <f t="shared" si="50"/>
        <v>0</v>
      </c>
      <c r="DK55" s="22">
        <f t="shared" si="50"/>
        <v>0</v>
      </c>
      <c r="DN55" s="236"/>
      <c r="DO55" s="234"/>
      <c r="DP55" s="234"/>
      <c r="DQ55" s="234"/>
    </row>
    <row r="56" spans="1:121" ht="47.25" hidden="1" customHeight="1" x14ac:dyDescent="0.25">
      <c r="A56" s="174"/>
      <c r="B56" s="153"/>
      <c r="C56" s="30" t="s">
        <v>187</v>
      </c>
      <c r="D56" s="19" t="s">
        <v>188</v>
      </c>
      <c r="E56" s="20">
        <v>520</v>
      </c>
      <c r="F56" s="21" t="s">
        <v>189</v>
      </c>
      <c r="G56" s="22">
        <f t="shared" si="42"/>
        <v>6000000</v>
      </c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>
        <f>2000000+4000000</f>
        <v>6000000</v>
      </c>
      <c r="AB56" s="23">
        <f t="shared" si="1"/>
        <v>0.11666666666666667</v>
      </c>
      <c r="AC56" s="22">
        <f t="shared" ref="AC56:AC74" si="53">SUM(AD56:AW56)</f>
        <v>700000</v>
      </c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>
        <f>+'[5]ABRIL 2017'!$G$1288</f>
        <v>700000</v>
      </c>
      <c r="AX56" s="23">
        <f t="shared" si="3"/>
        <v>0.8833333333333333</v>
      </c>
      <c r="AY56" s="22">
        <f t="shared" si="43"/>
        <v>5300000</v>
      </c>
      <c r="AZ56" s="22">
        <f t="shared" si="51"/>
        <v>0</v>
      </c>
      <c r="BA56" s="22">
        <f t="shared" si="44"/>
        <v>0</v>
      </c>
      <c r="BB56" s="22">
        <f t="shared" si="44"/>
        <v>0</v>
      </c>
      <c r="BC56" s="22">
        <f t="shared" si="44"/>
        <v>0</v>
      </c>
      <c r="BD56" s="22">
        <f t="shared" si="44"/>
        <v>0</v>
      </c>
      <c r="BE56" s="22">
        <f t="shared" si="44"/>
        <v>0</v>
      </c>
      <c r="BF56" s="22">
        <f t="shared" si="44"/>
        <v>0</v>
      </c>
      <c r="BG56" s="22">
        <f t="shared" si="44"/>
        <v>0</v>
      </c>
      <c r="BH56" s="22">
        <f t="shared" si="44"/>
        <v>0</v>
      </c>
      <c r="BI56" s="22">
        <f t="shared" si="44"/>
        <v>0</v>
      </c>
      <c r="BJ56" s="22">
        <f t="shared" si="44"/>
        <v>0</v>
      </c>
      <c r="BK56" s="22">
        <f t="shared" si="44"/>
        <v>0</v>
      </c>
      <c r="BL56" s="22">
        <f t="shared" si="44"/>
        <v>0</v>
      </c>
      <c r="BM56" s="22">
        <f t="shared" si="44"/>
        <v>0</v>
      </c>
      <c r="BN56" s="22">
        <f t="shared" si="44"/>
        <v>0</v>
      </c>
      <c r="BO56" s="22">
        <f t="shared" si="44"/>
        <v>0</v>
      </c>
      <c r="BP56" s="22">
        <f t="shared" si="44"/>
        <v>0</v>
      </c>
      <c r="BQ56" s="22">
        <f t="shared" si="45"/>
        <v>0</v>
      </c>
      <c r="BR56" s="22">
        <f t="shared" si="45"/>
        <v>0</v>
      </c>
      <c r="BS56" s="22">
        <f t="shared" si="45"/>
        <v>5300000</v>
      </c>
      <c r="BT56" s="23">
        <f t="shared" si="7"/>
        <v>0.11666666666666667</v>
      </c>
      <c r="BU56" s="22">
        <f t="shared" si="46"/>
        <v>700000</v>
      </c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+'[5]ABRIL 2017'!$H$1288</f>
        <v>700000</v>
      </c>
      <c r="CP56" s="23">
        <f t="shared" si="47"/>
        <v>0.8833333333333333</v>
      </c>
      <c r="CQ56" s="22">
        <f t="shared" si="48"/>
        <v>5300000</v>
      </c>
      <c r="CR56" s="22">
        <f t="shared" si="52"/>
        <v>0</v>
      </c>
      <c r="CS56" s="22">
        <f t="shared" si="49"/>
        <v>0</v>
      </c>
      <c r="CT56" s="22">
        <f t="shared" si="49"/>
        <v>0</v>
      </c>
      <c r="CU56" s="22">
        <f t="shared" si="49"/>
        <v>0</v>
      </c>
      <c r="CV56" s="22">
        <f t="shared" si="49"/>
        <v>0</v>
      </c>
      <c r="CW56" s="22">
        <f t="shared" si="49"/>
        <v>0</v>
      </c>
      <c r="CX56" s="22">
        <f t="shared" si="49"/>
        <v>0</v>
      </c>
      <c r="CY56" s="22">
        <f t="shared" si="49"/>
        <v>0</v>
      </c>
      <c r="CZ56" s="22">
        <f t="shared" si="49"/>
        <v>0</v>
      </c>
      <c r="DA56" s="22">
        <f t="shared" si="49"/>
        <v>0</v>
      </c>
      <c r="DB56" s="22">
        <f t="shared" si="49"/>
        <v>0</v>
      </c>
      <c r="DC56" s="22">
        <f t="shared" si="49"/>
        <v>0</v>
      </c>
      <c r="DD56" s="22">
        <f t="shared" si="49"/>
        <v>0</v>
      </c>
      <c r="DE56" s="22">
        <f t="shared" si="49"/>
        <v>0</v>
      </c>
      <c r="DF56" s="22">
        <f t="shared" si="49"/>
        <v>0</v>
      </c>
      <c r="DG56" s="22">
        <f t="shared" si="49"/>
        <v>0</v>
      </c>
      <c r="DH56" s="22">
        <f t="shared" si="49"/>
        <v>0</v>
      </c>
      <c r="DI56" s="22">
        <f t="shared" si="50"/>
        <v>0</v>
      </c>
      <c r="DJ56" s="22">
        <f t="shared" si="50"/>
        <v>0</v>
      </c>
      <c r="DK56" s="22">
        <f t="shared" si="50"/>
        <v>5300000</v>
      </c>
      <c r="DN56" s="236"/>
      <c r="DO56" s="234"/>
      <c r="DP56" s="234"/>
      <c r="DQ56" s="234"/>
    </row>
    <row r="57" spans="1:121" ht="34.5" hidden="1" customHeight="1" x14ac:dyDescent="0.25">
      <c r="A57" s="174"/>
      <c r="B57" s="61" t="s">
        <v>190</v>
      </c>
      <c r="C57" s="30" t="s">
        <v>191</v>
      </c>
      <c r="D57" s="19" t="s">
        <v>192</v>
      </c>
      <c r="E57" s="20">
        <v>520</v>
      </c>
      <c r="F57" s="21" t="s">
        <v>193</v>
      </c>
      <c r="G57" s="22">
        <f t="shared" si="42"/>
        <v>60000000</v>
      </c>
      <c r="H57" s="22"/>
      <c r="I57" s="22">
        <v>20000000</v>
      </c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>
        <f>10000000+30000000</f>
        <v>40000000</v>
      </c>
      <c r="W57" s="22"/>
      <c r="X57" s="22"/>
      <c r="Y57" s="22"/>
      <c r="Z57" s="22"/>
      <c r="AA57" s="22">
        <f>4826876-4826876</f>
        <v>0</v>
      </c>
      <c r="AB57" s="23">
        <f t="shared" si="1"/>
        <v>0.49917755000000003</v>
      </c>
      <c r="AC57" s="22">
        <f t="shared" si="53"/>
        <v>29950653</v>
      </c>
      <c r="AD57" s="22"/>
      <c r="AE57" s="22">
        <f>+'[5]ABRIL 2017'!$K$1297</f>
        <v>20000000</v>
      </c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>
        <f>+'[5]ABRIL 2017'!$X$1297</f>
        <v>9950653</v>
      </c>
      <c r="AS57" s="22"/>
      <c r="AT57" s="22"/>
      <c r="AU57" s="22"/>
      <c r="AV57" s="22"/>
      <c r="AW57" s="22"/>
      <c r="AX57" s="23">
        <f t="shared" si="3"/>
        <v>0.50082245000000003</v>
      </c>
      <c r="AY57" s="22">
        <f t="shared" si="43"/>
        <v>30049347</v>
      </c>
      <c r="AZ57" s="22">
        <f t="shared" si="51"/>
        <v>0</v>
      </c>
      <c r="BA57" s="22">
        <f t="shared" si="44"/>
        <v>0</v>
      </c>
      <c r="BB57" s="22">
        <f t="shared" si="44"/>
        <v>0</v>
      </c>
      <c r="BC57" s="22">
        <f t="shared" si="44"/>
        <v>0</v>
      </c>
      <c r="BD57" s="22">
        <f t="shared" si="44"/>
        <v>0</v>
      </c>
      <c r="BE57" s="22">
        <f t="shared" si="44"/>
        <v>0</v>
      </c>
      <c r="BF57" s="22">
        <f t="shared" si="44"/>
        <v>0</v>
      </c>
      <c r="BG57" s="22">
        <f t="shared" si="44"/>
        <v>0</v>
      </c>
      <c r="BH57" s="22">
        <f t="shared" si="44"/>
        <v>0</v>
      </c>
      <c r="BI57" s="22">
        <f t="shared" si="44"/>
        <v>0</v>
      </c>
      <c r="BJ57" s="22">
        <f t="shared" si="44"/>
        <v>0</v>
      </c>
      <c r="BK57" s="22">
        <f t="shared" si="44"/>
        <v>0</v>
      </c>
      <c r="BL57" s="22">
        <f t="shared" si="44"/>
        <v>0</v>
      </c>
      <c r="BM57" s="22">
        <f t="shared" si="44"/>
        <v>0</v>
      </c>
      <c r="BN57" s="22">
        <f t="shared" si="44"/>
        <v>30049347</v>
      </c>
      <c r="BO57" s="22">
        <f t="shared" si="44"/>
        <v>0</v>
      </c>
      <c r="BP57" s="22">
        <f t="shared" si="44"/>
        <v>0</v>
      </c>
      <c r="BQ57" s="22">
        <f t="shared" si="45"/>
        <v>0</v>
      </c>
      <c r="BR57" s="22">
        <f t="shared" si="45"/>
        <v>0</v>
      </c>
      <c r="BS57" s="22">
        <f t="shared" si="45"/>
        <v>0</v>
      </c>
      <c r="BT57" s="23">
        <f t="shared" si="7"/>
        <v>0.49917751666666665</v>
      </c>
      <c r="BU57" s="22">
        <f t="shared" si="46"/>
        <v>29950651</v>
      </c>
      <c r="BV57" s="22"/>
      <c r="BW57" s="22">
        <f>+'[3]MAYO 2017'!$H$1506+'[3]MAYO 2017'!$H$1509+'[3]MAYO 2017'!$H$1523</f>
        <v>20000000</v>
      </c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>
        <f>+'[3]MAYO 2017'!$H$1503-BW57</f>
        <v>9950651</v>
      </c>
      <c r="CK57" s="22"/>
      <c r="CL57" s="22"/>
      <c r="CM57" s="22"/>
      <c r="CN57" s="22"/>
      <c r="CO57" s="22"/>
      <c r="CP57" s="23">
        <f t="shared" si="47"/>
        <v>0.50082248333333335</v>
      </c>
      <c r="CQ57" s="22">
        <f t="shared" si="48"/>
        <v>30049349</v>
      </c>
      <c r="CR57" s="22">
        <f t="shared" si="52"/>
        <v>0</v>
      </c>
      <c r="CS57" s="22">
        <f t="shared" si="49"/>
        <v>0</v>
      </c>
      <c r="CT57" s="22">
        <f t="shared" si="49"/>
        <v>0</v>
      </c>
      <c r="CU57" s="22">
        <f t="shared" si="49"/>
        <v>0</v>
      </c>
      <c r="CV57" s="22">
        <f t="shared" si="49"/>
        <v>0</v>
      </c>
      <c r="CW57" s="22">
        <f t="shared" si="49"/>
        <v>0</v>
      </c>
      <c r="CX57" s="22">
        <f t="shared" si="49"/>
        <v>0</v>
      </c>
      <c r="CY57" s="22">
        <f t="shared" si="49"/>
        <v>0</v>
      </c>
      <c r="CZ57" s="22">
        <f t="shared" si="49"/>
        <v>0</v>
      </c>
      <c r="DA57" s="22">
        <f t="shared" si="49"/>
        <v>0</v>
      </c>
      <c r="DB57" s="22">
        <f t="shared" si="49"/>
        <v>0</v>
      </c>
      <c r="DC57" s="22">
        <f t="shared" si="49"/>
        <v>0</v>
      </c>
      <c r="DD57" s="22">
        <f t="shared" si="49"/>
        <v>0</v>
      </c>
      <c r="DE57" s="22">
        <f t="shared" si="49"/>
        <v>0</v>
      </c>
      <c r="DF57" s="22">
        <f t="shared" si="49"/>
        <v>30049349</v>
      </c>
      <c r="DG57" s="22">
        <f t="shared" si="49"/>
        <v>0</v>
      </c>
      <c r="DH57" s="22">
        <f t="shared" si="49"/>
        <v>0</v>
      </c>
      <c r="DI57" s="22">
        <f t="shared" si="50"/>
        <v>0</v>
      </c>
      <c r="DJ57" s="22">
        <f t="shared" si="50"/>
        <v>0</v>
      </c>
      <c r="DK57" s="22">
        <f t="shared" si="50"/>
        <v>0</v>
      </c>
      <c r="DN57" s="236"/>
      <c r="DO57" s="234"/>
      <c r="DP57" s="234"/>
      <c r="DQ57" s="234"/>
    </row>
    <row r="58" spans="1:121" ht="36.75" hidden="1" customHeight="1" x14ac:dyDescent="0.25">
      <c r="A58" s="174"/>
      <c r="B58" s="151" t="s">
        <v>194</v>
      </c>
      <c r="C58" s="30" t="s">
        <v>195</v>
      </c>
      <c r="D58" s="19" t="s">
        <v>196</v>
      </c>
      <c r="E58" s="20">
        <v>520</v>
      </c>
      <c r="F58" s="21" t="s">
        <v>102</v>
      </c>
      <c r="G58" s="22">
        <f t="shared" si="42"/>
        <v>20000000</v>
      </c>
      <c r="H58" s="33"/>
      <c r="I58" s="33"/>
      <c r="J58" s="33"/>
      <c r="K58" s="33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>
        <f>130000000-110000000</f>
        <v>20000000</v>
      </c>
      <c r="W58" s="22"/>
      <c r="X58" s="22"/>
      <c r="Y58" s="22"/>
      <c r="Z58" s="22"/>
      <c r="AA58" s="22"/>
      <c r="AB58" s="23">
        <f t="shared" si="1"/>
        <v>1</v>
      </c>
      <c r="AC58" s="22">
        <f t="shared" si="53"/>
        <v>20000000</v>
      </c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>
        <f>+'[2]FEBRERO 2017'!$X$1124</f>
        <v>20000000</v>
      </c>
      <c r="AS58" s="22"/>
      <c r="AT58" s="22"/>
      <c r="AU58" s="22"/>
      <c r="AV58" s="22"/>
      <c r="AW58" s="22"/>
      <c r="AX58" s="23">
        <f t="shared" si="3"/>
        <v>0</v>
      </c>
      <c r="AY58" s="22">
        <f t="shared" si="43"/>
        <v>0</v>
      </c>
      <c r="AZ58" s="22">
        <f t="shared" si="51"/>
        <v>0</v>
      </c>
      <c r="BA58" s="22">
        <f t="shared" si="44"/>
        <v>0</v>
      </c>
      <c r="BB58" s="22">
        <f t="shared" si="44"/>
        <v>0</v>
      </c>
      <c r="BC58" s="22">
        <f t="shared" si="44"/>
        <v>0</v>
      </c>
      <c r="BD58" s="22">
        <f t="shared" si="44"/>
        <v>0</v>
      </c>
      <c r="BE58" s="22">
        <f t="shared" si="44"/>
        <v>0</v>
      </c>
      <c r="BF58" s="22">
        <f t="shared" si="44"/>
        <v>0</v>
      </c>
      <c r="BG58" s="22">
        <f t="shared" si="44"/>
        <v>0</v>
      </c>
      <c r="BH58" s="22">
        <f t="shared" si="44"/>
        <v>0</v>
      </c>
      <c r="BI58" s="22">
        <f t="shared" si="44"/>
        <v>0</v>
      </c>
      <c r="BJ58" s="22">
        <f t="shared" si="44"/>
        <v>0</v>
      </c>
      <c r="BK58" s="22">
        <f t="shared" si="44"/>
        <v>0</v>
      </c>
      <c r="BL58" s="22">
        <f t="shared" si="44"/>
        <v>0</v>
      </c>
      <c r="BM58" s="22">
        <f t="shared" si="44"/>
        <v>0</v>
      </c>
      <c r="BN58" s="22">
        <f t="shared" si="44"/>
        <v>0</v>
      </c>
      <c r="BO58" s="22">
        <f t="shared" si="44"/>
        <v>0</v>
      </c>
      <c r="BP58" s="22">
        <f t="shared" si="44"/>
        <v>0</v>
      </c>
      <c r="BQ58" s="22">
        <f t="shared" si="45"/>
        <v>0</v>
      </c>
      <c r="BR58" s="22">
        <f t="shared" si="45"/>
        <v>0</v>
      </c>
      <c r="BS58" s="22">
        <f t="shared" si="45"/>
        <v>0</v>
      </c>
      <c r="BT58" s="23">
        <f t="shared" si="7"/>
        <v>0.54872180000000004</v>
      </c>
      <c r="BU58" s="22">
        <f t="shared" si="46"/>
        <v>10974436</v>
      </c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>
        <f>+'[5]ABRIL 2017'!$H$1320</f>
        <v>10974436</v>
      </c>
      <c r="CK58" s="22"/>
      <c r="CL58" s="22"/>
      <c r="CM58" s="22"/>
      <c r="CN58" s="22"/>
      <c r="CO58" s="22"/>
      <c r="CP58" s="23">
        <f t="shared" si="47"/>
        <v>0.45127819999999996</v>
      </c>
      <c r="CQ58" s="22">
        <f t="shared" si="48"/>
        <v>9025564</v>
      </c>
      <c r="CR58" s="22">
        <f t="shared" si="52"/>
        <v>0</v>
      </c>
      <c r="CS58" s="22">
        <f t="shared" si="49"/>
        <v>0</v>
      </c>
      <c r="CT58" s="22">
        <f t="shared" si="49"/>
        <v>0</v>
      </c>
      <c r="CU58" s="22">
        <f t="shared" si="49"/>
        <v>0</v>
      </c>
      <c r="CV58" s="22">
        <f t="shared" si="49"/>
        <v>0</v>
      </c>
      <c r="CW58" s="22">
        <f t="shared" si="49"/>
        <v>0</v>
      </c>
      <c r="CX58" s="22">
        <f t="shared" si="49"/>
        <v>0</v>
      </c>
      <c r="CY58" s="22">
        <f t="shared" si="49"/>
        <v>0</v>
      </c>
      <c r="CZ58" s="22">
        <f t="shared" si="49"/>
        <v>0</v>
      </c>
      <c r="DA58" s="22">
        <f t="shared" si="49"/>
        <v>0</v>
      </c>
      <c r="DB58" s="22">
        <f t="shared" si="49"/>
        <v>0</v>
      </c>
      <c r="DC58" s="22">
        <f t="shared" si="49"/>
        <v>0</v>
      </c>
      <c r="DD58" s="22">
        <f t="shared" si="49"/>
        <v>0</v>
      </c>
      <c r="DE58" s="22">
        <f t="shared" si="49"/>
        <v>0</v>
      </c>
      <c r="DF58" s="22">
        <f t="shared" si="49"/>
        <v>9025564</v>
      </c>
      <c r="DG58" s="22">
        <f t="shared" si="49"/>
        <v>0</v>
      </c>
      <c r="DH58" s="22">
        <f t="shared" si="49"/>
        <v>0</v>
      </c>
      <c r="DI58" s="22">
        <f t="shared" si="50"/>
        <v>0</v>
      </c>
      <c r="DJ58" s="22">
        <f t="shared" si="50"/>
        <v>0</v>
      </c>
      <c r="DK58" s="22">
        <f t="shared" si="50"/>
        <v>0</v>
      </c>
      <c r="DN58" s="236"/>
      <c r="DO58" s="234"/>
      <c r="DP58" s="234"/>
      <c r="DQ58" s="234"/>
    </row>
    <row r="59" spans="1:121" ht="33.75" hidden="1" customHeight="1" x14ac:dyDescent="0.25">
      <c r="A59" s="174"/>
      <c r="B59" s="152"/>
      <c r="C59" s="30" t="s">
        <v>197</v>
      </c>
      <c r="D59" s="19" t="s">
        <v>198</v>
      </c>
      <c r="E59" s="20">
        <v>520</v>
      </c>
      <c r="F59" s="21" t="s">
        <v>107</v>
      </c>
      <c r="G59" s="22">
        <f t="shared" si="42"/>
        <v>1030432040</v>
      </c>
      <c r="H59" s="48"/>
      <c r="I59" s="33"/>
      <c r="J59" s="33"/>
      <c r="K59" s="33"/>
      <c r="L59" s="22"/>
      <c r="M59" s="22"/>
      <c r="N59" s="22"/>
      <c r="O59" s="22"/>
      <c r="P59" s="22"/>
      <c r="Q59" s="22"/>
      <c r="R59" s="22"/>
      <c r="S59" s="22">
        <f>1000000000+18432040</f>
        <v>1018432040</v>
      </c>
      <c r="T59" s="22"/>
      <c r="U59" s="22"/>
      <c r="V59" s="22"/>
      <c r="W59" s="22"/>
      <c r="X59" s="22"/>
      <c r="Y59" s="22"/>
      <c r="Z59" s="22"/>
      <c r="AA59" s="22">
        <f>12000000</f>
        <v>12000000</v>
      </c>
      <c r="AB59" s="23">
        <f t="shared" si="1"/>
        <v>0.75768793058880424</v>
      </c>
      <c r="AC59" s="22">
        <f t="shared" si="53"/>
        <v>780745920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>
        <f>+'[3]MAYO 2017'!$U$1546</f>
        <v>780745920</v>
      </c>
      <c r="AP59" s="22"/>
      <c r="AQ59" s="22"/>
      <c r="AR59" s="22"/>
      <c r="AS59" s="22"/>
      <c r="AT59" s="22"/>
      <c r="AU59" s="22"/>
      <c r="AV59" s="22"/>
      <c r="AW59" s="22"/>
      <c r="AX59" s="23">
        <f t="shared" si="3"/>
        <v>0.24231206941119576</v>
      </c>
      <c r="AY59" s="22">
        <f t="shared" si="43"/>
        <v>249686120</v>
      </c>
      <c r="AZ59" s="22">
        <f t="shared" si="51"/>
        <v>0</v>
      </c>
      <c r="BA59" s="22">
        <f t="shared" si="44"/>
        <v>0</v>
      </c>
      <c r="BB59" s="22">
        <f t="shared" si="44"/>
        <v>0</v>
      </c>
      <c r="BC59" s="22">
        <f t="shared" si="44"/>
        <v>0</v>
      </c>
      <c r="BD59" s="22">
        <f t="shared" si="44"/>
        <v>0</v>
      </c>
      <c r="BE59" s="22">
        <f t="shared" si="44"/>
        <v>0</v>
      </c>
      <c r="BF59" s="22">
        <f t="shared" si="44"/>
        <v>0</v>
      </c>
      <c r="BG59" s="22">
        <f t="shared" si="44"/>
        <v>0</v>
      </c>
      <c r="BH59" s="22">
        <f t="shared" si="44"/>
        <v>0</v>
      </c>
      <c r="BI59" s="22">
        <f t="shared" si="44"/>
        <v>0</v>
      </c>
      <c r="BJ59" s="22">
        <f t="shared" si="44"/>
        <v>0</v>
      </c>
      <c r="BK59" s="22">
        <f t="shared" si="44"/>
        <v>237686120</v>
      </c>
      <c r="BL59" s="22">
        <f t="shared" si="44"/>
        <v>0</v>
      </c>
      <c r="BM59" s="22">
        <f t="shared" si="44"/>
        <v>0</v>
      </c>
      <c r="BN59" s="22">
        <f t="shared" si="44"/>
        <v>0</v>
      </c>
      <c r="BO59" s="22">
        <f t="shared" si="44"/>
        <v>0</v>
      </c>
      <c r="BP59" s="22">
        <f t="shared" si="44"/>
        <v>0</v>
      </c>
      <c r="BQ59" s="22">
        <f t="shared" si="45"/>
        <v>0</v>
      </c>
      <c r="BR59" s="22">
        <f t="shared" si="45"/>
        <v>0</v>
      </c>
      <c r="BS59" s="22">
        <f t="shared" si="45"/>
        <v>12000000</v>
      </c>
      <c r="BT59" s="23">
        <f t="shared" si="7"/>
        <v>2.4949922946883524E-3</v>
      </c>
      <c r="BU59" s="22">
        <f t="shared" si="46"/>
        <v>2570920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>
        <f>+'[3]MAYO 2017'!$H$1544</f>
        <v>2570920</v>
      </c>
      <c r="CH59" s="22"/>
      <c r="CI59" s="22"/>
      <c r="CJ59" s="22"/>
      <c r="CK59" s="22"/>
      <c r="CL59" s="22"/>
      <c r="CM59" s="22"/>
      <c r="CN59" s="22"/>
      <c r="CO59" s="22"/>
      <c r="CP59" s="23">
        <f t="shared" si="47"/>
        <v>0.9975050077053117</v>
      </c>
      <c r="CQ59" s="22">
        <f t="shared" si="48"/>
        <v>1027861120</v>
      </c>
      <c r="CR59" s="22">
        <f t="shared" si="52"/>
        <v>0</v>
      </c>
      <c r="CS59" s="22">
        <f t="shared" si="49"/>
        <v>0</v>
      </c>
      <c r="CT59" s="22">
        <f t="shared" si="49"/>
        <v>0</v>
      </c>
      <c r="CU59" s="22">
        <f t="shared" si="49"/>
        <v>0</v>
      </c>
      <c r="CV59" s="22">
        <f t="shared" si="49"/>
        <v>0</v>
      </c>
      <c r="CW59" s="22">
        <f t="shared" si="49"/>
        <v>0</v>
      </c>
      <c r="CX59" s="22">
        <f t="shared" si="49"/>
        <v>0</v>
      </c>
      <c r="CY59" s="22">
        <f t="shared" si="49"/>
        <v>0</v>
      </c>
      <c r="CZ59" s="22">
        <f t="shared" si="49"/>
        <v>0</v>
      </c>
      <c r="DA59" s="22">
        <f t="shared" si="49"/>
        <v>0</v>
      </c>
      <c r="DB59" s="22">
        <f t="shared" si="49"/>
        <v>0</v>
      </c>
      <c r="DC59" s="22">
        <f t="shared" si="49"/>
        <v>1015861120</v>
      </c>
      <c r="DD59" s="22">
        <f t="shared" si="49"/>
        <v>0</v>
      </c>
      <c r="DE59" s="22">
        <f t="shared" si="49"/>
        <v>0</v>
      </c>
      <c r="DF59" s="22">
        <f t="shared" si="49"/>
        <v>0</v>
      </c>
      <c r="DG59" s="22">
        <f t="shared" si="49"/>
        <v>0</v>
      </c>
      <c r="DH59" s="22">
        <f t="shared" si="49"/>
        <v>0</v>
      </c>
      <c r="DI59" s="22">
        <f t="shared" si="50"/>
        <v>0</v>
      </c>
      <c r="DJ59" s="22">
        <f t="shared" si="50"/>
        <v>0</v>
      </c>
      <c r="DK59" s="22">
        <f t="shared" si="50"/>
        <v>12000000</v>
      </c>
      <c r="DN59" s="236"/>
      <c r="DO59" s="234"/>
      <c r="DP59" s="234"/>
      <c r="DQ59" s="234"/>
    </row>
    <row r="60" spans="1:121" ht="53.25" hidden="1" customHeight="1" x14ac:dyDescent="0.25">
      <c r="A60" s="174"/>
      <c r="B60" s="152"/>
      <c r="C60" s="30" t="s">
        <v>199</v>
      </c>
      <c r="D60" s="19" t="s">
        <v>200</v>
      </c>
      <c r="E60" s="20">
        <v>520</v>
      </c>
      <c r="F60" s="21" t="s">
        <v>201</v>
      </c>
      <c r="G60" s="22">
        <f t="shared" si="42"/>
        <v>205000000</v>
      </c>
      <c r="H60" s="33"/>
      <c r="I60" s="33"/>
      <c r="J60" s="33"/>
      <c r="K60" s="33"/>
      <c r="L60" s="33"/>
      <c r="M60" s="22"/>
      <c r="N60" s="22"/>
      <c r="O60" s="22"/>
      <c r="P60" s="22"/>
      <c r="Q60" s="22"/>
      <c r="R60" s="22"/>
      <c r="S60" s="22"/>
      <c r="T60" s="22"/>
      <c r="U60" s="22"/>
      <c r="V60" s="22">
        <f>50000000+110000000</f>
        <v>160000000</v>
      </c>
      <c r="W60" s="22"/>
      <c r="X60" s="22"/>
      <c r="Y60" s="22"/>
      <c r="Z60" s="22"/>
      <c r="AA60" s="22">
        <f>44000000+1000000</f>
        <v>45000000</v>
      </c>
      <c r="AB60" s="23">
        <f t="shared" si="1"/>
        <v>0.89498221463414629</v>
      </c>
      <c r="AC60" s="22">
        <f t="shared" si="53"/>
        <v>183471354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>
        <f>+'[5]ABRIL 2017'!$X$1339</f>
        <v>158614000</v>
      </c>
      <c r="AS60" s="22"/>
      <c r="AT60" s="22"/>
      <c r="AU60" s="22"/>
      <c r="AV60" s="22"/>
      <c r="AW60" s="22">
        <f>+'[3]MAYO 2017'!$AC$1555</f>
        <v>24857354</v>
      </c>
      <c r="AX60" s="23">
        <f t="shared" si="3"/>
        <v>0.10501778536585371</v>
      </c>
      <c r="AY60" s="22">
        <f t="shared" si="43"/>
        <v>21528646</v>
      </c>
      <c r="AZ60" s="22">
        <f t="shared" si="51"/>
        <v>0</v>
      </c>
      <c r="BA60" s="22">
        <f t="shared" si="44"/>
        <v>0</v>
      </c>
      <c r="BB60" s="22">
        <f t="shared" si="44"/>
        <v>0</v>
      </c>
      <c r="BC60" s="22">
        <f t="shared" si="44"/>
        <v>0</v>
      </c>
      <c r="BD60" s="22">
        <f t="shared" si="44"/>
        <v>0</v>
      </c>
      <c r="BE60" s="22">
        <f t="shared" si="44"/>
        <v>0</v>
      </c>
      <c r="BF60" s="22">
        <f t="shared" si="44"/>
        <v>0</v>
      </c>
      <c r="BG60" s="22">
        <f t="shared" si="44"/>
        <v>0</v>
      </c>
      <c r="BH60" s="22">
        <f t="shared" si="44"/>
        <v>0</v>
      </c>
      <c r="BI60" s="22">
        <f t="shared" si="44"/>
        <v>0</v>
      </c>
      <c r="BJ60" s="22">
        <f t="shared" si="44"/>
        <v>0</v>
      </c>
      <c r="BK60" s="22">
        <f t="shared" si="44"/>
        <v>0</v>
      </c>
      <c r="BL60" s="22">
        <f t="shared" si="44"/>
        <v>0</v>
      </c>
      <c r="BM60" s="22">
        <f t="shared" si="44"/>
        <v>0</v>
      </c>
      <c r="BN60" s="22">
        <f t="shared" si="44"/>
        <v>1386000</v>
      </c>
      <c r="BO60" s="22">
        <f t="shared" si="44"/>
        <v>0</v>
      </c>
      <c r="BP60" s="22">
        <f t="shared" si="44"/>
        <v>0</v>
      </c>
      <c r="BQ60" s="22">
        <f t="shared" si="45"/>
        <v>0</v>
      </c>
      <c r="BR60" s="22">
        <f t="shared" si="45"/>
        <v>0</v>
      </c>
      <c r="BS60" s="22">
        <f t="shared" si="45"/>
        <v>20142646</v>
      </c>
      <c r="BT60" s="23">
        <f t="shared" si="7"/>
        <v>0.25421550243902441</v>
      </c>
      <c r="BU60" s="22">
        <f t="shared" si="46"/>
        <v>52114178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>
        <f>+'[3]MAYO 2017'!$H$1553-CO60</f>
        <v>40973864</v>
      </c>
      <c r="CK60" s="22"/>
      <c r="CL60" s="22"/>
      <c r="CM60" s="22"/>
      <c r="CN60" s="22"/>
      <c r="CO60" s="22">
        <f>+'[3]MAYO 2017'!$H$1558+'[3]MAYO 2017'!$H$1559+'[3]MAYO 2017'!$H$1560+'[3]MAYO 2017'!$H$1582+'[3]MAYO 2017'!$H$1583+'[3]MAYO 2017'!$H$1600+'[3]MAYO 2017'!$H$1656+'[3]MAYO 2017'!$H$1657+'[3]MAYO 2017'!$H$1659+'[3]MAYO 2017'!$H$1660+'[3]MAYO 2017'!$H$1662</f>
        <v>11140314</v>
      </c>
      <c r="CP60" s="23">
        <f t="shared" si="47"/>
        <v>0.74578449756097553</v>
      </c>
      <c r="CQ60" s="22">
        <f t="shared" si="48"/>
        <v>152885822</v>
      </c>
      <c r="CR60" s="22">
        <f t="shared" si="52"/>
        <v>0</v>
      </c>
      <c r="CS60" s="22">
        <f t="shared" si="49"/>
        <v>0</v>
      </c>
      <c r="CT60" s="22">
        <f t="shared" si="49"/>
        <v>0</v>
      </c>
      <c r="CU60" s="22">
        <f t="shared" si="49"/>
        <v>0</v>
      </c>
      <c r="CV60" s="22">
        <f t="shared" si="49"/>
        <v>0</v>
      </c>
      <c r="CW60" s="22">
        <f t="shared" si="49"/>
        <v>0</v>
      </c>
      <c r="CX60" s="22">
        <f t="shared" si="49"/>
        <v>0</v>
      </c>
      <c r="CY60" s="22">
        <f t="shared" si="49"/>
        <v>0</v>
      </c>
      <c r="CZ60" s="22">
        <f t="shared" si="49"/>
        <v>0</v>
      </c>
      <c r="DA60" s="22">
        <f t="shared" si="49"/>
        <v>0</v>
      </c>
      <c r="DB60" s="22">
        <f t="shared" si="49"/>
        <v>0</v>
      </c>
      <c r="DC60" s="22">
        <f t="shared" si="49"/>
        <v>0</v>
      </c>
      <c r="DD60" s="22">
        <f t="shared" si="49"/>
        <v>0</v>
      </c>
      <c r="DE60" s="22">
        <f t="shared" si="49"/>
        <v>0</v>
      </c>
      <c r="DF60" s="22">
        <f t="shared" si="49"/>
        <v>119026136</v>
      </c>
      <c r="DG60" s="22">
        <f t="shared" si="49"/>
        <v>0</v>
      </c>
      <c r="DH60" s="22">
        <f t="shared" si="49"/>
        <v>0</v>
      </c>
      <c r="DI60" s="22">
        <f t="shared" si="50"/>
        <v>0</v>
      </c>
      <c r="DJ60" s="22">
        <f t="shared" si="50"/>
        <v>0</v>
      </c>
      <c r="DK60" s="22">
        <f t="shared" si="50"/>
        <v>33859686</v>
      </c>
      <c r="DN60" s="236"/>
      <c r="DO60" s="234"/>
      <c r="DP60" s="234"/>
      <c r="DQ60" s="234"/>
    </row>
    <row r="61" spans="1:121" ht="34.5" hidden="1" customHeight="1" x14ac:dyDescent="0.25">
      <c r="A61" s="174"/>
      <c r="B61" s="152"/>
      <c r="C61" s="30" t="s">
        <v>202</v>
      </c>
      <c r="D61" s="19" t="s">
        <v>203</v>
      </c>
      <c r="E61" s="20">
        <v>520</v>
      </c>
      <c r="F61" s="21" t="s">
        <v>193</v>
      </c>
      <c r="G61" s="22">
        <f t="shared" si="42"/>
        <v>14500000</v>
      </c>
      <c r="H61" s="33"/>
      <c r="I61" s="33"/>
      <c r="J61" s="33"/>
      <c r="K61" s="33"/>
      <c r="L61" s="33"/>
      <c r="M61" s="22"/>
      <c r="N61" s="22"/>
      <c r="O61" s="22"/>
      <c r="P61" s="22"/>
      <c r="Q61" s="22"/>
      <c r="R61" s="22"/>
      <c r="S61" s="22"/>
      <c r="T61" s="22"/>
      <c r="U61" s="22"/>
      <c r="V61" s="22">
        <v>10000000</v>
      </c>
      <c r="W61" s="22"/>
      <c r="X61" s="22"/>
      <c r="Y61" s="22"/>
      <c r="Z61" s="22"/>
      <c r="AA61" s="22">
        <f>4500000</f>
        <v>4500000</v>
      </c>
      <c r="AB61" s="23">
        <f t="shared" si="1"/>
        <v>0.55172413793103448</v>
      </c>
      <c r="AC61" s="22">
        <f t="shared" si="53"/>
        <v>8000000</v>
      </c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>
        <f>+'[4]FEBRERO 2017'!$X$960</f>
        <v>8000000</v>
      </c>
      <c r="AS61" s="22"/>
      <c r="AT61" s="22"/>
      <c r="AU61" s="22"/>
      <c r="AV61" s="22"/>
      <c r="AW61" s="22"/>
      <c r="AX61" s="23">
        <f t="shared" si="3"/>
        <v>0.44827586206896552</v>
      </c>
      <c r="AY61" s="22">
        <f t="shared" si="43"/>
        <v>6500000</v>
      </c>
      <c r="AZ61" s="22">
        <f t="shared" si="51"/>
        <v>0</v>
      </c>
      <c r="BA61" s="22">
        <f t="shared" si="44"/>
        <v>0</v>
      </c>
      <c r="BB61" s="22">
        <f t="shared" si="44"/>
        <v>0</v>
      </c>
      <c r="BC61" s="22">
        <f t="shared" si="44"/>
        <v>0</v>
      </c>
      <c r="BD61" s="22">
        <f t="shared" si="44"/>
        <v>0</v>
      </c>
      <c r="BE61" s="22">
        <f t="shared" si="44"/>
        <v>0</v>
      </c>
      <c r="BF61" s="22">
        <f t="shared" si="44"/>
        <v>0</v>
      </c>
      <c r="BG61" s="22">
        <f t="shared" si="44"/>
        <v>0</v>
      </c>
      <c r="BH61" s="22">
        <f t="shared" si="44"/>
        <v>0</v>
      </c>
      <c r="BI61" s="22">
        <f t="shared" si="44"/>
        <v>0</v>
      </c>
      <c r="BJ61" s="22">
        <f t="shared" si="44"/>
        <v>0</v>
      </c>
      <c r="BK61" s="22">
        <f t="shared" si="44"/>
        <v>0</v>
      </c>
      <c r="BL61" s="22">
        <f t="shared" si="44"/>
        <v>0</v>
      </c>
      <c r="BM61" s="22">
        <f t="shared" si="44"/>
        <v>0</v>
      </c>
      <c r="BN61" s="22">
        <f t="shared" si="44"/>
        <v>2000000</v>
      </c>
      <c r="BO61" s="22">
        <f t="shared" si="44"/>
        <v>0</v>
      </c>
      <c r="BP61" s="22">
        <f t="shared" si="44"/>
        <v>0</v>
      </c>
      <c r="BQ61" s="22">
        <f t="shared" si="45"/>
        <v>0</v>
      </c>
      <c r="BR61" s="22">
        <f t="shared" si="45"/>
        <v>0</v>
      </c>
      <c r="BS61" s="22">
        <f t="shared" si="45"/>
        <v>4500000</v>
      </c>
      <c r="BT61" s="23">
        <f t="shared" si="7"/>
        <v>0.55172413793103448</v>
      </c>
      <c r="BU61" s="22">
        <f t="shared" si="46"/>
        <v>8000000</v>
      </c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>
        <f>+'[3]MAYO 2017'!$H$1665</f>
        <v>8000000</v>
      </c>
      <c r="CK61" s="22"/>
      <c r="CL61" s="22"/>
      <c r="CM61" s="22"/>
      <c r="CN61" s="22"/>
      <c r="CO61" s="22"/>
      <c r="CP61" s="23">
        <f t="shared" si="47"/>
        <v>0.44827586206896552</v>
      </c>
      <c r="CQ61" s="22">
        <f t="shared" si="48"/>
        <v>6500000</v>
      </c>
      <c r="CR61" s="22">
        <f t="shared" si="52"/>
        <v>0</v>
      </c>
      <c r="CS61" s="22">
        <f t="shared" si="49"/>
        <v>0</v>
      </c>
      <c r="CT61" s="22">
        <f t="shared" si="49"/>
        <v>0</v>
      </c>
      <c r="CU61" s="22">
        <f t="shared" si="49"/>
        <v>0</v>
      </c>
      <c r="CV61" s="22">
        <f t="shared" si="49"/>
        <v>0</v>
      </c>
      <c r="CW61" s="22">
        <f t="shared" si="49"/>
        <v>0</v>
      </c>
      <c r="CX61" s="22">
        <f t="shared" si="49"/>
        <v>0</v>
      </c>
      <c r="CY61" s="22">
        <f t="shared" si="49"/>
        <v>0</v>
      </c>
      <c r="CZ61" s="22">
        <f t="shared" si="49"/>
        <v>0</v>
      </c>
      <c r="DA61" s="22">
        <f t="shared" si="49"/>
        <v>0</v>
      </c>
      <c r="DB61" s="22">
        <f t="shared" si="49"/>
        <v>0</v>
      </c>
      <c r="DC61" s="22">
        <f t="shared" si="49"/>
        <v>0</v>
      </c>
      <c r="DD61" s="22">
        <f t="shared" si="49"/>
        <v>0</v>
      </c>
      <c r="DE61" s="22">
        <f t="shared" si="49"/>
        <v>0</v>
      </c>
      <c r="DF61" s="22">
        <f t="shared" si="49"/>
        <v>2000000</v>
      </c>
      <c r="DG61" s="22">
        <f t="shared" si="49"/>
        <v>0</v>
      </c>
      <c r="DH61" s="22">
        <f t="shared" si="49"/>
        <v>0</v>
      </c>
      <c r="DI61" s="22">
        <f t="shared" si="50"/>
        <v>0</v>
      </c>
      <c r="DJ61" s="22">
        <f t="shared" si="50"/>
        <v>0</v>
      </c>
      <c r="DK61" s="22">
        <f t="shared" si="50"/>
        <v>4500000</v>
      </c>
      <c r="DN61" s="236"/>
      <c r="DO61" s="234"/>
      <c r="DP61" s="234"/>
      <c r="DQ61" s="234"/>
    </row>
    <row r="62" spans="1:121" ht="27" hidden="1" customHeight="1" x14ac:dyDescent="0.25">
      <c r="A62" s="174"/>
      <c r="B62" s="152"/>
      <c r="C62" s="30" t="s">
        <v>204</v>
      </c>
      <c r="D62" s="19" t="s">
        <v>205</v>
      </c>
      <c r="E62" s="20">
        <v>520</v>
      </c>
      <c r="F62" s="21" t="s">
        <v>146</v>
      </c>
      <c r="G62" s="22">
        <f t="shared" si="42"/>
        <v>11500000</v>
      </c>
      <c r="H62" s="33"/>
      <c r="I62" s="22">
        <v>10000000</v>
      </c>
      <c r="J62" s="33"/>
      <c r="K62" s="33"/>
      <c r="L62" s="33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>
        <v>1500000</v>
      </c>
      <c r="AB62" s="23">
        <f t="shared" si="1"/>
        <v>0.86956521739130432</v>
      </c>
      <c r="AC62" s="22">
        <f t="shared" si="53"/>
        <v>10000000</v>
      </c>
      <c r="AD62" s="22"/>
      <c r="AE62" s="22">
        <f>+'[5]ABRIL 2017'!$K$1397</f>
        <v>10000000</v>
      </c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3">
        <f t="shared" si="3"/>
        <v>0.13043478260869568</v>
      </c>
      <c r="AY62" s="22">
        <f t="shared" si="43"/>
        <v>1500000</v>
      </c>
      <c r="AZ62" s="22">
        <f t="shared" si="51"/>
        <v>0</v>
      </c>
      <c r="BA62" s="22">
        <f t="shared" si="44"/>
        <v>0</v>
      </c>
      <c r="BB62" s="22">
        <f t="shared" si="44"/>
        <v>0</v>
      </c>
      <c r="BC62" s="22">
        <f t="shared" si="44"/>
        <v>0</v>
      </c>
      <c r="BD62" s="22">
        <f t="shared" si="44"/>
        <v>0</v>
      </c>
      <c r="BE62" s="22">
        <f t="shared" si="44"/>
        <v>0</v>
      </c>
      <c r="BF62" s="22">
        <f t="shared" si="44"/>
        <v>0</v>
      </c>
      <c r="BG62" s="22">
        <f t="shared" si="44"/>
        <v>0</v>
      </c>
      <c r="BH62" s="22">
        <f t="shared" si="44"/>
        <v>0</v>
      </c>
      <c r="BI62" s="22">
        <f t="shared" si="44"/>
        <v>0</v>
      </c>
      <c r="BJ62" s="22">
        <f t="shared" si="44"/>
        <v>0</v>
      </c>
      <c r="BK62" s="22">
        <f t="shared" si="44"/>
        <v>0</v>
      </c>
      <c r="BL62" s="22">
        <f t="shared" si="44"/>
        <v>0</v>
      </c>
      <c r="BM62" s="22">
        <f t="shared" si="44"/>
        <v>0</v>
      </c>
      <c r="BN62" s="22">
        <f t="shared" si="44"/>
        <v>0</v>
      </c>
      <c r="BO62" s="22">
        <f t="shared" si="44"/>
        <v>0</v>
      </c>
      <c r="BP62" s="22">
        <f t="shared" si="44"/>
        <v>0</v>
      </c>
      <c r="BQ62" s="22">
        <f t="shared" si="45"/>
        <v>0</v>
      </c>
      <c r="BR62" s="22">
        <f t="shared" si="45"/>
        <v>0</v>
      </c>
      <c r="BS62" s="22">
        <f t="shared" si="45"/>
        <v>1500000</v>
      </c>
      <c r="BT62" s="23">
        <f t="shared" si="7"/>
        <v>0</v>
      </c>
      <c r="BU62" s="22">
        <f t="shared" si="46"/>
        <v>0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3">
        <f t="shared" si="47"/>
        <v>1</v>
      </c>
      <c r="CQ62" s="22">
        <f t="shared" si="48"/>
        <v>11500000</v>
      </c>
      <c r="CR62" s="22">
        <f t="shared" si="52"/>
        <v>0</v>
      </c>
      <c r="CS62" s="22">
        <f t="shared" si="49"/>
        <v>10000000</v>
      </c>
      <c r="CT62" s="22">
        <f t="shared" si="49"/>
        <v>0</v>
      </c>
      <c r="CU62" s="22">
        <f t="shared" si="49"/>
        <v>0</v>
      </c>
      <c r="CV62" s="22">
        <f t="shared" si="49"/>
        <v>0</v>
      </c>
      <c r="CW62" s="22">
        <f t="shared" si="49"/>
        <v>0</v>
      </c>
      <c r="CX62" s="22">
        <f t="shared" si="49"/>
        <v>0</v>
      </c>
      <c r="CY62" s="22">
        <f t="shared" si="49"/>
        <v>0</v>
      </c>
      <c r="CZ62" s="22">
        <f t="shared" si="49"/>
        <v>0</v>
      </c>
      <c r="DA62" s="22">
        <f t="shared" si="49"/>
        <v>0</v>
      </c>
      <c r="DB62" s="22">
        <f t="shared" si="49"/>
        <v>0</v>
      </c>
      <c r="DC62" s="22">
        <f t="shared" si="49"/>
        <v>0</v>
      </c>
      <c r="DD62" s="22">
        <f t="shared" si="49"/>
        <v>0</v>
      </c>
      <c r="DE62" s="22">
        <f t="shared" si="49"/>
        <v>0</v>
      </c>
      <c r="DF62" s="22">
        <f t="shared" si="49"/>
        <v>0</v>
      </c>
      <c r="DG62" s="22">
        <f t="shared" si="49"/>
        <v>0</v>
      </c>
      <c r="DH62" s="22">
        <f t="shared" si="49"/>
        <v>0</v>
      </c>
      <c r="DI62" s="22">
        <f t="shared" si="50"/>
        <v>0</v>
      </c>
      <c r="DJ62" s="22">
        <f t="shared" si="50"/>
        <v>0</v>
      </c>
      <c r="DK62" s="22">
        <f t="shared" si="50"/>
        <v>1500000</v>
      </c>
      <c r="DN62" s="236"/>
      <c r="DO62" s="234"/>
      <c r="DP62" s="234"/>
      <c r="DQ62" s="234"/>
    </row>
    <row r="63" spans="1:121" ht="69" hidden="1" customHeight="1" x14ac:dyDescent="0.25">
      <c r="A63" s="174"/>
      <c r="B63" s="152"/>
      <c r="C63" s="30" t="s">
        <v>206</v>
      </c>
      <c r="D63" s="19" t="s">
        <v>207</v>
      </c>
      <c r="E63" s="20">
        <v>520</v>
      </c>
      <c r="F63" s="21" t="s">
        <v>208</v>
      </c>
      <c r="G63" s="22">
        <f t="shared" si="42"/>
        <v>429635509</v>
      </c>
      <c r="H63" s="33"/>
      <c r="I63" s="33"/>
      <c r="J63" s="33"/>
      <c r="K63" s="33"/>
      <c r="L63" s="33"/>
      <c r="M63" s="22"/>
      <c r="N63" s="22"/>
      <c r="O63" s="22"/>
      <c r="P63" s="22"/>
      <c r="Q63" s="22"/>
      <c r="R63" s="22"/>
      <c r="S63" s="22"/>
      <c r="T63" s="22"/>
      <c r="U63" s="22"/>
      <c r="V63" s="22">
        <v>20084973</v>
      </c>
      <c r="W63" s="22"/>
      <c r="X63" s="22"/>
      <c r="Y63" s="22"/>
      <c r="Z63" s="22"/>
      <c r="AA63" s="22">
        <f>273000000+1000000+30000000+105550536</f>
        <v>409550536</v>
      </c>
      <c r="AB63" s="23">
        <f t="shared" si="1"/>
        <v>0.61920364920302706</v>
      </c>
      <c r="AC63" s="22">
        <f t="shared" si="53"/>
        <v>266031875</v>
      </c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>
        <f>+'[5]ABRIL 2017'!$X$1405</f>
        <v>19235162</v>
      </c>
      <c r="AS63" s="22"/>
      <c r="AT63" s="22"/>
      <c r="AU63" s="22"/>
      <c r="AV63" s="22"/>
      <c r="AW63" s="22">
        <f>+'[5]ABRIL 2017'!$AC$1405</f>
        <v>246796713</v>
      </c>
      <c r="AX63" s="23">
        <f t="shared" si="3"/>
        <v>0.38079635079697294</v>
      </c>
      <c r="AY63" s="22">
        <f t="shared" si="43"/>
        <v>163603634</v>
      </c>
      <c r="AZ63" s="22">
        <f t="shared" si="51"/>
        <v>0</v>
      </c>
      <c r="BA63" s="22">
        <f t="shared" si="44"/>
        <v>0</v>
      </c>
      <c r="BB63" s="22">
        <f t="shared" si="44"/>
        <v>0</v>
      </c>
      <c r="BC63" s="22">
        <f t="shared" si="44"/>
        <v>0</v>
      </c>
      <c r="BD63" s="22">
        <f t="shared" si="44"/>
        <v>0</v>
      </c>
      <c r="BE63" s="22">
        <f t="shared" si="44"/>
        <v>0</v>
      </c>
      <c r="BF63" s="22">
        <f t="shared" si="44"/>
        <v>0</v>
      </c>
      <c r="BG63" s="22">
        <f t="shared" si="44"/>
        <v>0</v>
      </c>
      <c r="BH63" s="22">
        <f t="shared" si="44"/>
        <v>0</v>
      </c>
      <c r="BI63" s="22">
        <f t="shared" si="44"/>
        <v>0</v>
      </c>
      <c r="BJ63" s="22">
        <f t="shared" si="44"/>
        <v>0</v>
      </c>
      <c r="BK63" s="22">
        <f t="shared" si="44"/>
        <v>0</v>
      </c>
      <c r="BL63" s="22">
        <f t="shared" si="44"/>
        <v>0</v>
      </c>
      <c r="BM63" s="22">
        <f t="shared" si="44"/>
        <v>0</v>
      </c>
      <c r="BN63" s="22">
        <f t="shared" si="44"/>
        <v>849811</v>
      </c>
      <c r="BO63" s="22">
        <f t="shared" si="44"/>
        <v>0</v>
      </c>
      <c r="BP63" s="22">
        <f t="shared" si="44"/>
        <v>0</v>
      </c>
      <c r="BQ63" s="22">
        <f t="shared" si="45"/>
        <v>0</v>
      </c>
      <c r="BR63" s="22">
        <f t="shared" si="45"/>
        <v>0</v>
      </c>
      <c r="BS63" s="22">
        <f t="shared" si="45"/>
        <v>162753823</v>
      </c>
      <c r="BT63" s="23">
        <f t="shared" si="7"/>
        <v>0.55184560175634834</v>
      </c>
      <c r="BU63" s="22">
        <f t="shared" si="46"/>
        <v>237092466</v>
      </c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>
        <f>+'[3]MAYO 2017'!$H$1712+'[3]MAYO 2017'!$H$1714+'[3]MAYO 2017'!$H$1721</f>
        <v>19235162</v>
      </c>
      <c r="CK63" s="22"/>
      <c r="CL63" s="22"/>
      <c r="CM63" s="22"/>
      <c r="CN63" s="22"/>
      <c r="CO63" s="22">
        <f>+'[3]MAYO 2017'!$H$1680-CJ63</f>
        <v>217857304</v>
      </c>
      <c r="CP63" s="23">
        <f t="shared" si="47"/>
        <v>0.44815439824365166</v>
      </c>
      <c r="CQ63" s="22">
        <f t="shared" si="48"/>
        <v>192543043</v>
      </c>
      <c r="CR63" s="22">
        <f t="shared" si="52"/>
        <v>0</v>
      </c>
      <c r="CS63" s="22">
        <f t="shared" si="49"/>
        <v>0</v>
      </c>
      <c r="CT63" s="22">
        <f t="shared" si="49"/>
        <v>0</v>
      </c>
      <c r="CU63" s="22">
        <f t="shared" si="49"/>
        <v>0</v>
      </c>
      <c r="CV63" s="22">
        <f t="shared" si="49"/>
        <v>0</v>
      </c>
      <c r="CW63" s="22">
        <f t="shared" si="49"/>
        <v>0</v>
      </c>
      <c r="CX63" s="22">
        <f t="shared" si="49"/>
        <v>0</v>
      </c>
      <c r="CY63" s="22">
        <f t="shared" si="49"/>
        <v>0</v>
      </c>
      <c r="CZ63" s="22">
        <f t="shared" si="49"/>
        <v>0</v>
      </c>
      <c r="DA63" s="22">
        <f t="shared" si="49"/>
        <v>0</v>
      </c>
      <c r="DB63" s="22">
        <f t="shared" si="49"/>
        <v>0</v>
      </c>
      <c r="DC63" s="22">
        <f t="shared" si="49"/>
        <v>0</v>
      </c>
      <c r="DD63" s="22">
        <f t="shared" si="49"/>
        <v>0</v>
      </c>
      <c r="DE63" s="22">
        <f t="shared" si="49"/>
        <v>0</v>
      </c>
      <c r="DF63" s="22">
        <f t="shared" si="49"/>
        <v>849811</v>
      </c>
      <c r="DG63" s="22">
        <f t="shared" si="49"/>
        <v>0</v>
      </c>
      <c r="DH63" s="22">
        <f t="shared" si="49"/>
        <v>0</v>
      </c>
      <c r="DI63" s="22">
        <f t="shared" si="50"/>
        <v>0</v>
      </c>
      <c r="DJ63" s="22">
        <f t="shared" si="50"/>
        <v>0</v>
      </c>
      <c r="DK63" s="22">
        <f t="shared" si="50"/>
        <v>191693232</v>
      </c>
      <c r="DN63" s="236"/>
      <c r="DO63" s="234"/>
      <c r="DP63" s="234"/>
      <c r="DQ63" s="234"/>
    </row>
    <row r="64" spans="1:121" ht="33" hidden="1" customHeight="1" x14ac:dyDescent="0.25">
      <c r="A64" s="173" t="s">
        <v>179</v>
      </c>
      <c r="B64" s="28" t="s">
        <v>209</v>
      </c>
      <c r="C64" s="30" t="s">
        <v>210</v>
      </c>
      <c r="D64" s="19" t="s">
        <v>211</v>
      </c>
      <c r="E64" s="20">
        <v>520</v>
      </c>
      <c r="F64" s="21" t="s">
        <v>102</v>
      </c>
      <c r="G64" s="22">
        <f t="shared" si="42"/>
        <v>30000000</v>
      </c>
      <c r="H64" s="33"/>
      <c r="I64" s="22">
        <v>30000000</v>
      </c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3">
        <f t="shared" si="1"/>
        <v>2.4754333333333333E-2</v>
      </c>
      <c r="AC64" s="22">
        <f t="shared" si="53"/>
        <v>742630</v>
      </c>
      <c r="AD64" s="22"/>
      <c r="AE64" s="22">
        <f>+'[4]FEBRERO 2017'!$K$1010</f>
        <v>742630</v>
      </c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3">
        <f t="shared" si="3"/>
        <v>0.97524566666666668</v>
      </c>
      <c r="AY64" s="22">
        <f t="shared" si="43"/>
        <v>29257370</v>
      </c>
      <c r="AZ64" s="22">
        <f t="shared" si="51"/>
        <v>0</v>
      </c>
      <c r="BA64" s="22">
        <f t="shared" si="44"/>
        <v>29257370</v>
      </c>
      <c r="BB64" s="22">
        <f t="shared" si="44"/>
        <v>0</v>
      </c>
      <c r="BC64" s="22">
        <f t="shared" si="44"/>
        <v>0</v>
      </c>
      <c r="BD64" s="22">
        <f t="shared" si="44"/>
        <v>0</v>
      </c>
      <c r="BE64" s="22">
        <f t="shared" si="44"/>
        <v>0</v>
      </c>
      <c r="BF64" s="22">
        <f t="shared" si="44"/>
        <v>0</v>
      </c>
      <c r="BG64" s="22">
        <f t="shared" si="44"/>
        <v>0</v>
      </c>
      <c r="BH64" s="22">
        <f t="shared" si="44"/>
        <v>0</v>
      </c>
      <c r="BI64" s="22">
        <f t="shared" si="44"/>
        <v>0</v>
      </c>
      <c r="BJ64" s="22">
        <f t="shared" si="44"/>
        <v>0</v>
      </c>
      <c r="BK64" s="22">
        <f t="shared" si="44"/>
        <v>0</v>
      </c>
      <c r="BL64" s="22">
        <f t="shared" si="44"/>
        <v>0</v>
      </c>
      <c r="BM64" s="22">
        <f t="shared" si="44"/>
        <v>0</v>
      </c>
      <c r="BN64" s="22">
        <f t="shared" si="44"/>
        <v>0</v>
      </c>
      <c r="BO64" s="22">
        <f t="shared" si="44"/>
        <v>0</v>
      </c>
      <c r="BP64" s="22">
        <f t="shared" si="44"/>
        <v>0</v>
      </c>
      <c r="BQ64" s="22">
        <f t="shared" si="45"/>
        <v>0</v>
      </c>
      <c r="BR64" s="22">
        <f t="shared" si="45"/>
        <v>0</v>
      </c>
      <c r="BS64" s="22">
        <f t="shared" si="45"/>
        <v>0</v>
      </c>
      <c r="BT64" s="23">
        <f t="shared" si="7"/>
        <v>2.4754333333333333E-2</v>
      </c>
      <c r="BU64" s="22">
        <f t="shared" si="46"/>
        <v>742630</v>
      </c>
      <c r="BV64" s="22"/>
      <c r="BW64" s="22">
        <f>+'[4]FEBRERO 2017'!$H$1008</f>
        <v>742630</v>
      </c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3">
        <f t="shared" si="47"/>
        <v>0.97524566666666668</v>
      </c>
      <c r="CQ64" s="22">
        <f t="shared" si="48"/>
        <v>29257370</v>
      </c>
      <c r="CR64" s="22">
        <f t="shared" si="52"/>
        <v>0</v>
      </c>
      <c r="CS64" s="22">
        <f t="shared" si="49"/>
        <v>29257370</v>
      </c>
      <c r="CT64" s="22">
        <f t="shared" si="49"/>
        <v>0</v>
      </c>
      <c r="CU64" s="22">
        <f t="shared" si="49"/>
        <v>0</v>
      </c>
      <c r="CV64" s="22">
        <f t="shared" si="49"/>
        <v>0</v>
      </c>
      <c r="CW64" s="22">
        <f t="shared" si="49"/>
        <v>0</v>
      </c>
      <c r="CX64" s="22">
        <f t="shared" si="49"/>
        <v>0</v>
      </c>
      <c r="CY64" s="22">
        <f t="shared" si="49"/>
        <v>0</v>
      </c>
      <c r="CZ64" s="22">
        <f t="shared" si="49"/>
        <v>0</v>
      </c>
      <c r="DA64" s="22">
        <f t="shared" si="49"/>
        <v>0</v>
      </c>
      <c r="DB64" s="22">
        <f t="shared" si="49"/>
        <v>0</v>
      </c>
      <c r="DC64" s="22">
        <f t="shared" si="49"/>
        <v>0</v>
      </c>
      <c r="DD64" s="22">
        <f t="shared" si="49"/>
        <v>0</v>
      </c>
      <c r="DE64" s="22">
        <f t="shared" si="49"/>
        <v>0</v>
      </c>
      <c r="DF64" s="22">
        <f t="shared" si="49"/>
        <v>0</v>
      </c>
      <c r="DG64" s="22">
        <f t="shared" si="49"/>
        <v>0</v>
      </c>
      <c r="DH64" s="22">
        <f t="shared" si="49"/>
        <v>0</v>
      </c>
      <c r="DI64" s="22">
        <f t="shared" si="50"/>
        <v>0</v>
      </c>
      <c r="DJ64" s="22">
        <f t="shared" si="50"/>
        <v>0</v>
      </c>
      <c r="DK64" s="22">
        <f t="shared" si="50"/>
        <v>0</v>
      </c>
      <c r="DN64" s="236"/>
      <c r="DO64" s="234"/>
      <c r="DP64" s="234"/>
      <c r="DQ64" s="234"/>
    </row>
    <row r="65" spans="1:121" ht="39" hidden="1" customHeight="1" x14ac:dyDescent="0.25">
      <c r="A65" s="174"/>
      <c r="B65" s="175" t="s">
        <v>212</v>
      </c>
      <c r="C65" s="30" t="s">
        <v>213</v>
      </c>
      <c r="D65" s="19" t="s">
        <v>214</v>
      </c>
      <c r="E65" s="20">
        <v>520</v>
      </c>
      <c r="F65" s="21" t="s">
        <v>102</v>
      </c>
      <c r="G65" s="22">
        <f t="shared" si="42"/>
        <v>10000000</v>
      </c>
      <c r="H65" s="33"/>
      <c r="I65" s="22">
        <v>10000000</v>
      </c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48"/>
      <c r="U65" s="22"/>
      <c r="V65" s="22"/>
      <c r="W65" s="22"/>
      <c r="X65" s="22"/>
      <c r="Y65" s="22"/>
      <c r="Z65" s="22"/>
      <c r="AA65" s="22"/>
      <c r="AB65" s="23">
        <f t="shared" si="1"/>
        <v>0.99305460000000001</v>
      </c>
      <c r="AC65" s="22">
        <f t="shared" si="53"/>
        <v>9930546</v>
      </c>
      <c r="AD65" s="22"/>
      <c r="AE65" s="22">
        <f>+'[5]ABRIL 2017'!$K$1459</f>
        <v>9930546</v>
      </c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3">
        <f t="shared" si="3"/>
        <v>6.9453999999999905E-3</v>
      </c>
      <c r="AY65" s="22">
        <f t="shared" si="43"/>
        <v>69454</v>
      </c>
      <c r="AZ65" s="22">
        <f t="shared" si="51"/>
        <v>0</v>
      </c>
      <c r="BA65" s="22">
        <f t="shared" si="44"/>
        <v>69454</v>
      </c>
      <c r="BB65" s="22">
        <f t="shared" si="44"/>
        <v>0</v>
      </c>
      <c r="BC65" s="22">
        <f t="shared" si="44"/>
        <v>0</v>
      </c>
      <c r="BD65" s="22">
        <f t="shared" si="44"/>
        <v>0</v>
      </c>
      <c r="BE65" s="22">
        <f t="shared" si="44"/>
        <v>0</v>
      </c>
      <c r="BF65" s="22">
        <f t="shared" si="44"/>
        <v>0</v>
      </c>
      <c r="BG65" s="22">
        <f t="shared" si="44"/>
        <v>0</v>
      </c>
      <c r="BH65" s="22">
        <f t="shared" si="44"/>
        <v>0</v>
      </c>
      <c r="BI65" s="22">
        <f t="shared" si="44"/>
        <v>0</v>
      </c>
      <c r="BJ65" s="22">
        <f t="shared" si="44"/>
        <v>0</v>
      </c>
      <c r="BK65" s="22">
        <f t="shared" si="44"/>
        <v>0</v>
      </c>
      <c r="BL65" s="22">
        <f t="shared" si="44"/>
        <v>0</v>
      </c>
      <c r="BM65" s="22">
        <f t="shared" si="44"/>
        <v>0</v>
      </c>
      <c r="BN65" s="22">
        <f t="shared" si="44"/>
        <v>0</v>
      </c>
      <c r="BO65" s="22">
        <f t="shared" si="44"/>
        <v>0</v>
      </c>
      <c r="BP65" s="22">
        <f t="shared" si="44"/>
        <v>0</v>
      </c>
      <c r="BQ65" s="22">
        <f t="shared" si="45"/>
        <v>0</v>
      </c>
      <c r="BR65" s="22">
        <f t="shared" si="45"/>
        <v>0</v>
      </c>
      <c r="BS65" s="22">
        <f t="shared" si="45"/>
        <v>0</v>
      </c>
      <c r="BT65" s="23">
        <f t="shared" si="7"/>
        <v>0.99305460000000001</v>
      </c>
      <c r="BU65" s="22">
        <f t="shared" si="46"/>
        <v>9930546</v>
      </c>
      <c r="BV65" s="22"/>
      <c r="BW65" s="22">
        <f>+'[5]ABRIL 2017'!$H$1457</f>
        <v>9930546</v>
      </c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3">
        <f t="shared" si="47"/>
        <v>6.9453999999999905E-3</v>
      </c>
      <c r="CQ65" s="22">
        <f t="shared" si="48"/>
        <v>69454</v>
      </c>
      <c r="CR65" s="22">
        <f t="shared" si="52"/>
        <v>0</v>
      </c>
      <c r="CS65" s="22">
        <f t="shared" si="49"/>
        <v>69454</v>
      </c>
      <c r="CT65" s="22">
        <f t="shared" si="49"/>
        <v>0</v>
      </c>
      <c r="CU65" s="22">
        <f t="shared" si="49"/>
        <v>0</v>
      </c>
      <c r="CV65" s="22">
        <f t="shared" si="49"/>
        <v>0</v>
      </c>
      <c r="CW65" s="22">
        <f t="shared" si="49"/>
        <v>0</v>
      </c>
      <c r="CX65" s="22">
        <f t="shared" si="49"/>
        <v>0</v>
      </c>
      <c r="CY65" s="22">
        <f t="shared" si="49"/>
        <v>0</v>
      </c>
      <c r="CZ65" s="22">
        <f t="shared" si="49"/>
        <v>0</v>
      </c>
      <c r="DA65" s="22">
        <f t="shared" si="49"/>
        <v>0</v>
      </c>
      <c r="DB65" s="22">
        <f t="shared" si="49"/>
        <v>0</v>
      </c>
      <c r="DC65" s="22">
        <f t="shared" si="49"/>
        <v>0</v>
      </c>
      <c r="DD65" s="22">
        <f t="shared" si="49"/>
        <v>0</v>
      </c>
      <c r="DE65" s="22">
        <f t="shared" si="49"/>
        <v>0</v>
      </c>
      <c r="DF65" s="22">
        <f t="shared" si="49"/>
        <v>0</v>
      </c>
      <c r="DG65" s="22">
        <f t="shared" si="49"/>
        <v>0</v>
      </c>
      <c r="DH65" s="22">
        <f t="shared" si="49"/>
        <v>0</v>
      </c>
      <c r="DI65" s="22">
        <f t="shared" si="50"/>
        <v>0</v>
      </c>
      <c r="DJ65" s="22">
        <f t="shared" si="50"/>
        <v>0</v>
      </c>
      <c r="DK65" s="22">
        <f t="shared" si="50"/>
        <v>0</v>
      </c>
      <c r="DN65" s="236"/>
      <c r="DO65" s="234"/>
      <c r="DP65" s="234"/>
      <c r="DQ65" s="234"/>
    </row>
    <row r="66" spans="1:121" ht="34.5" hidden="1" customHeight="1" x14ac:dyDescent="0.25">
      <c r="A66" s="174"/>
      <c r="B66" s="176"/>
      <c r="C66" s="30" t="s">
        <v>215</v>
      </c>
      <c r="D66" s="19" t="s">
        <v>216</v>
      </c>
      <c r="E66" s="20">
        <v>520</v>
      </c>
      <c r="F66" s="21" t="s">
        <v>102</v>
      </c>
      <c r="G66" s="22">
        <f t="shared" si="42"/>
        <v>10000000</v>
      </c>
      <c r="H66" s="33"/>
      <c r="I66" s="22">
        <v>10000000</v>
      </c>
      <c r="J66" s="33"/>
      <c r="K66" s="33"/>
      <c r="L66" s="22"/>
      <c r="M66" s="33"/>
      <c r="N66" s="33"/>
      <c r="O66" s="33"/>
      <c r="P66" s="33"/>
      <c r="Q66" s="33"/>
      <c r="R66" s="25"/>
      <c r="S66" s="33"/>
      <c r="T66" s="48"/>
      <c r="U66" s="33"/>
      <c r="V66" s="33"/>
      <c r="W66" s="33"/>
      <c r="X66" s="33"/>
      <c r="Y66" s="33"/>
      <c r="Z66" s="33"/>
      <c r="AA66" s="62"/>
      <c r="AB66" s="23">
        <f t="shared" si="1"/>
        <v>0</v>
      </c>
      <c r="AC66" s="22">
        <f t="shared" si="53"/>
        <v>0</v>
      </c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1</v>
      </c>
      <c r="AY66" s="22">
        <f t="shared" si="43"/>
        <v>10000000</v>
      </c>
      <c r="AZ66" s="22">
        <f t="shared" si="51"/>
        <v>0</v>
      </c>
      <c r="BA66" s="22">
        <f t="shared" si="44"/>
        <v>10000000</v>
      </c>
      <c r="BB66" s="22">
        <f t="shared" si="44"/>
        <v>0</v>
      </c>
      <c r="BC66" s="22">
        <f t="shared" si="44"/>
        <v>0</v>
      </c>
      <c r="BD66" s="22">
        <f t="shared" si="44"/>
        <v>0</v>
      </c>
      <c r="BE66" s="22">
        <f t="shared" si="44"/>
        <v>0</v>
      </c>
      <c r="BF66" s="22">
        <f t="shared" si="44"/>
        <v>0</v>
      </c>
      <c r="BG66" s="22">
        <f t="shared" si="44"/>
        <v>0</v>
      </c>
      <c r="BH66" s="22">
        <f t="shared" si="44"/>
        <v>0</v>
      </c>
      <c r="BI66" s="22">
        <f t="shared" si="44"/>
        <v>0</v>
      </c>
      <c r="BJ66" s="22">
        <f t="shared" si="44"/>
        <v>0</v>
      </c>
      <c r="BK66" s="22">
        <f t="shared" si="44"/>
        <v>0</v>
      </c>
      <c r="BL66" s="22">
        <f t="shared" si="44"/>
        <v>0</v>
      </c>
      <c r="BM66" s="22">
        <f t="shared" si="44"/>
        <v>0</v>
      </c>
      <c r="BN66" s="22">
        <f t="shared" si="44"/>
        <v>0</v>
      </c>
      <c r="BO66" s="22">
        <f t="shared" si="44"/>
        <v>0</v>
      </c>
      <c r="BP66" s="22">
        <f t="shared" si="44"/>
        <v>0</v>
      </c>
      <c r="BQ66" s="22">
        <f t="shared" si="45"/>
        <v>0</v>
      </c>
      <c r="BR66" s="22">
        <f t="shared" si="45"/>
        <v>0</v>
      </c>
      <c r="BS66" s="22">
        <f t="shared" si="45"/>
        <v>0</v>
      </c>
      <c r="BT66" s="23">
        <f t="shared" si="7"/>
        <v>0</v>
      </c>
      <c r="BU66" s="22">
        <f t="shared" si="46"/>
        <v>0</v>
      </c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47"/>
        <v>1</v>
      </c>
      <c r="CQ66" s="22">
        <f t="shared" si="48"/>
        <v>10000000</v>
      </c>
      <c r="CR66" s="22">
        <f t="shared" si="52"/>
        <v>0</v>
      </c>
      <c r="CS66" s="22">
        <f t="shared" si="49"/>
        <v>10000000</v>
      </c>
      <c r="CT66" s="22">
        <f t="shared" si="49"/>
        <v>0</v>
      </c>
      <c r="CU66" s="22">
        <f t="shared" si="49"/>
        <v>0</v>
      </c>
      <c r="CV66" s="22">
        <f t="shared" si="49"/>
        <v>0</v>
      </c>
      <c r="CW66" s="22">
        <f t="shared" si="49"/>
        <v>0</v>
      </c>
      <c r="CX66" s="22">
        <f t="shared" si="49"/>
        <v>0</v>
      </c>
      <c r="CY66" s="22">
        <f t="shared" si="49"/>
        <v>0</v>
      </c>
      <c r="CZ66" s="22">
        <f t="shared" si="49"/>
        <v>0</v>
      </c>
      <c r="DA66" s="22">
        <f t="shared" si="49"/>
        <v>0</v>
      </c>
      <c r="DB66" s="22">
        <f t="shared" si="49"/>
        <v>0</v>
      </c>
      <c r="DC66" s="22">
        <f t="shared" si="49"/>
        <v>0</v>
      </c>
      <c r="DD66" s="22">
        <f t="shared" si="49"/>
        <v>0</v>
      </c>
      <c r="DE66" s="22">
        <f t="shared" si="49"/>
        <v>0</v>
      </c>
      <c r="DF66" s="22">
        <f t="shared" si="49"/>
        <v>0</v>
      </c>
      <c r="DG66" s="22">
        <f t="shared" si="49"/>
        <v>0</v>
      </c>
      <c r="DH66" s="22">
        <f t="shared" si="49"/>
        <v>0</v>
      </c>
      <c r="DI66" s="22">
        <f t="shared" si="50"/>
        <v>0</v>
      </c>
      <c r="DJ66" s="22">
        <f t="shared" si="50"/>
        <v>0</v>
      </c>
      <c r="DK66" s="22">
        <f t="shared" si="50"/>
        <v>0</v>
      </c>
      <c r="DN66" s="236"/>
      <c r="DO66" s="234"/>
      <c r="DP66" s="234"/>
      <c r="DQ66" s="234"/>
    </row>
    <row r="67" spans="1:121" ht="34.5" hidden="1" customHeight="1" x14ac:dyDescent="0.25">
      <c r="A67" s="174"/>
      <c r="B67" s="168"/>
      <c r="C67" s="30" t="s">
        <v>217</v>
      </c>
      <c r="D67" s="63" t="s">
        <v>218</v>
      </c>
      <c r="E67" s="20">
        <v>520</v>
      </c>
      <c r="F67" s="64" t="s">
        <v>146</v>
      </c>
      <c r="G67" s="22">
        <f t="shared" si="42"/>
        <v>4826876</v>
      </c>
      <c r="H67" s="33"/>
      <c r="I67" s="22"/>
      <c r="J67" s="33"/>
      <c r="K67" s="49"/>
      <c r="L67" s="48"/>
      <c r="M67" s="33"/>
      <c r="N67" s="33"/>
      <c r="O67" s="33"/>
      <c r="P67" s="33"/>
      <c r="Q67" s="33"/>
      <c r="R67" s="25"/>
      <c r="S67" s="33"/>
      <c r="T67" s="48"/>
      <c r="U67" s="33"/>
      <c r="V67" s="33"/>
      <c r="W67" s="33"/>
      <c r="X67" s="33"/>
      <c r="Y67" s="33"/>
      <c r="Z67" s="33"/>
      <c r="AA67" s="22">
        <v>4826876</v>
      </c>
      <c r="AB67" s="23">
        <f t="shared" si="1"/>
        <v>0</v>
      </c>
      <c r="AC67" s="22">
        <f t="shared" ref="AC67" si="54">SUM(AD67:AW67)</f>
        <v>0</v>
      </c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3">
        <f t="shared" si="3"/>
        <v>1</v>
      </c>
      <c r="AY67" s="22">
        <f t="shared" ref="AY67" si="55">SUM(AZ67:BS67)</f>
        <v>4826876</v>
      </c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>
        <f t="shared" si="45"/>
        <v>4826876</v>
      </c>
      <c r="BT67" s="23">
        <f t="shared" si="7"/>
        <v>0</v>
      </c>
      <c r="BU67" s="22">
        <f t="shared" ref="BU67" si="56">SUM(BV67:CO67)</f>
        <v>0</v>
      </c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3">
        <f t="shared" si="47"/>
        <v>1</v>
      </c>
      <c r="CQ67" s="22">
        <f t="shared" ref="CQ67" si="57">SUM(CR67:DK67)</f>
        <v>4826876</v>
      </c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>
        <f t="shared" si="50"/>
        <v>4826876</v>
      </c>
      <c r="DN67" s="236"/>
      <c r="DO67" s="239"/>
      <c r="DP67" s="239"/>
      <c r="DQ67" s="239"/>
    </row>
    <row r="68" spans="1:121" ht="24.75" hidden="1" customHeight="1" x14ac:dyDescent="0.25">
      <c r="A68" s="174"/>
      <c r="B68" s="65" t="s">
        <v>219</v>
      </c>
      <c r="C68" s="30" t="s">
        <v>220</v>
      </c>
      <c r="D68" s="66" t="s">
        <v>221</v>
      </c>
      <c r="E68" s="20">
        <v>520</v>
      </c>
      <c r="F68" s="64" t="s">
        <v>102</v>
      </c>
      <c r="G68" s="22">
        <f t="shared" si="42"/>
        <v>20000000</v>
      </c>
      <c r="H68" s="33"/>
      <c r="I68" s="22">
        <v>20000000</v>
      </c>
      <c r="J68" s="33"/>
      <c r="K68" s="49"/>
      <c r="L68" s="48"/>
      <c r="M68" s="33"/>
      <c r="N68" s="33"/>
      <c r="O68" s="33"/>
      <c r="P68" s="33"/>
      <c r="Q68" s="33"/>
      <c r="R68" s="25"/>
      <c r="S68" s="33"/>
      <c r="T68" s="48"/>
      <c r="U68" s="33"/>
      <c r="V68" s="33"/>
      <c r="W68" s="33"/>
      <c r="X68" s="33"/>
      <c r="Y68" s="33"/>
      <c r="Z68" s="33"/>
      <c r="AA68" s="62"/>
      <c r="AB68" s="23">
        <f t="shared" si="1"/>
        <v>0.99965504999999999</v>
      </c>
      <c r="AC68" s="22">
        <f t="shared" si="53"/>
        <v>19993101</v>
      </c>
      <c r="AD68" s="22"/>
      <c r="AE68" s="22">
        <f>+'[1]ENERO 2017'!$K$823</f>
        <v>19993101</v>
      </c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3">
        <f t="shared" si="3"/>
        <v>3.4495000000001053E-4</v>
      </c>
      <c r="AY68" s="22">
        <f t="shared" si="43"/>
        <v>6899</v>
      </c>
      <c r="AZ68" s="22">
        <f t="shared" si="51"/>
        <v>0</v>
      </c>
      <c r="BA68" s="22">
        <f t="shared" si="44"/>
        <v>6899</v>
      </c>
      <c r="BB68" s="22">
        <f t="shared" si="44"/>
        <v>0</v>
      </c>
      <c r="BC68" s="22">
        <f t="shared" si="44"/>
        <v>0</v>
      </c>
      <c r="BD68" s="22">
        <f t="shared" si="44"/>
        <v>0</v>
      </c>
      <c r="BE68" s="22">
        <f t="shared" si="44"/>
        <v>0</v>
      </c>
      <c r="BF68" s="22">
        <f t="shared" si="44"/>
        <v>0</v>
      </c>
      <c r="BG68" s="22">
        <f t="shared" si="44"/>
        <v>0</v>
      </c>
      <c r="BH68" s="22">
        <f t="shared" si="44"/>
        <v>0</v>
      </c>
      <c r="BI68" s="22">
        <f t="shared" si="44"/>
        <v>0</v>
      </c>
      <c r="BJ68" s="22">
        <f t="shared" si="44"/>
        <v>0</v>
      </c>
      <c r="BK68" s="22">
        <f t="shared" si="44"/>
        <v>0</v>
      </c>
      <c r="BL68" s="22">
        <f t="shared" si="44"/>
        <v>0</v>
      </c>
      <c r="BM68" s="22">
        <f t="shared" si="44"/>
        <v>0</v>
      </c>
      <c r="BN68" s="22">
        <f t="shared" si="44"/>
        <v>0</v>
      </c>
      <c r="BO68" s="22">
        <f t="shared" si="44"/>
        <v>0</v>
      </c>
      <c r="BP68" s="22">
        <f t="shared" si="44"/>
        <v>0</v>
      </c>
      <c r="BQ68" s="22">
        <f t="shared" si="45"/>
        <v>0</v>
      </c>
      <c r="BR68" s="22">
        <f t="shared" si="45"/>
        <v>0</v>
      </c>
      <c r="BS68" s="22">
        <f t="shared" si="45"/>
        <v>0</v>
      </c>
      <c r="BT68" s="23">
        <f t="shared" si="7"/>
        <v>0.99965504999999999</v>
      </c>
      <c r="BU68" s="22">
        <f t="shared" si="46"/>
        <v>19993101</v>
      </c>
      <c r="BV68" s="22"/>
      <c r="BW68" s="22">
        <f>+'[4]FEBRERO 2017'!$H$1030</f>
        <v>19993101</v>
      </c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3">
        <f t="shared" si="47"/>
        <v>3.4495000000001053E-4</v>
      </c>
      <c r="CQ68" s="22">
        <f t="shared" si="48"/>
        <v>6899</v>
      </c>
      <c r="CR68" s="22">
        <f t="shared" si="52"/>
        <v>0</v>
      </c>
      <c r="CS68" s="22">
        <f t="shared" si="49"/>
        <v>6899</v>
      </c>
      <c r="CT68" s="22">
        <f t="shared" si="49"/>
        <v>0</v>
      </c>
      <c r="CU68" s="22">
        <f t="shared" si="49"/>
        <v>0</v>
      </c>
      <c r="CV68" s="22">
        <f t="shared" si="49"/>
        <v>0</v>
      </c>
      <c r="CW68" s="22">
        <f t="shared" si="49"/>
        <v>0</v>
      </c>
      <c r="CX68" s="22">
        <f t="shared" si="49"/>
        <v>0</v>
      </c>
      <c r="CY68" s="22">
        <f t="shared" si="49"/>
        <v>0</v>
      </c>
      <c r="CZ68" s="22">
        <f t="shared" si="49"/>
        <v>0</v>
      </c>
      <c r="DA68" s="22">
        <f t="shared" si="49"/>
        <v>0</v>
      </c>
      <c r="DB68" s="22">
        <f t="shared" si="49"/>
        <v>0</v>
      </c>
      <c r="DC68" s="22">
        <f t="shared" si="49"/>
        <v>0</v>
      </c>
      <c r="DD68" s="22">
        <f t="shared" si="49"/>
        <v>0</v>
      </c>
      <c r="DE68" s="22">
        <f t="shared" si="49"/>
        <v>0</v>
      </c>
      <c r="DF68" s="22">
        <f t="shared" si="49"/>
        <v>0</v>
      </c>
      <c r="DG68" s="22">
        <f t="shared" si="49"/>
        <v>0</v>
      </c>
      <c r="DH68" s="22">
        <f t="shared" si="49"/>
        <v>0</v>
      </c>
      <c r="DI68" s="22">
        <f t="shared" si="50"/>
        <v>0</v>
      </c>
      <c r="DJ68" s="22">
        <f t="shared" si="50"/>
        <v>0</v>
      </c>
      <c r="DK68" s="22">
        <f t="shared" si="50"/>
        <v>0</v>
      </c>
      <c r="DN68" s="236"/>
      <c r="DO68" s="239"/>
      <c r="DP68" s="239"/>
      <c r="DQ68" s="239"/>
    </row>
    <row r="69" spans="1:121" s="70" customFormat="1" ht="40.5" hidden="1" customHeight="1" x14ac:dyDescent="0.25">
      <c r="A69" s="174" t="s">
        <v>179</v>
      </c>
      <c r="B69" s="151" t="s">
        <v>222</v>
      </c>
      <c r="C69" s="67" t="s">
        <v>223</v>
      </c>
      <c r="D69" s="19" t="s">
        <v>224</v>
      </c>
      <c r="E69" s="28">
        <v>520</v>
      </c>
      <c r="F69" s="64" t="s">
        <v>102</v>
      </c>
      <c r="G69" s="22">
        <f t="shared" si="42"/>
        <v>5000000</v>
      </c>
      <c r="H69" s="25"/>
      <c r="I69" s="22">
        <v>5000000</v>
      </c>
      <c r="J69" s="25"/>
      <c r="K69" s="25"/>
      <c r="L69" s="68"/>
      <c r="M69" s="25"/>
      <c r="N69" s="25"/>
      <c r="O69" s="25"/>
      <c r="P69" s="25"/>
      <c r="Q69" s="25"/>
      <c r="R69" s="25"/>
      <c r="S69" s="25"/>
      <c r="T69" s="48"/>
      <c r="U69" s="68"/>
      <c r="V69" s="22"/>
      <c r="W69" s="22"/>
      <c r="X69" s="22"/>
      <c r="Y69" s="22"/>
      <c r="Z69" s="22"/>
      <c r="AA69" s="22"/>
      <c r="AB69" s="69">
        <f t="shared" si="1"/>
        <v>1</v>
      </c>
      <c r="AC69" s="22">
        <f t="shared" si="53"/>
        <v>5000000</v>
      </c>
      <c r="AD69" s="68"/>
      <c r="AE69" s="68">
        <f>+'[5]ABRIL 2017'!$K$1487</f>
        <v>5000000</v>
      </c>
      <c r="AF69" s="68"/>
      <c r="AG69" s="68"/>
      <c r="AH69" s="22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9">
        <f t="shared" si="3"/>
        <v>0</v>
      </c>
      <c r="AY69" s="22">
        <f t="shared" si="43"/>
        <v>0</v>
      </c>
      <c r="AZ69" s="22">
        <f t="shared" si="51"/>
        <v>0</v>
      </c>
      <c r="BA69" s="22">
        <f t="shared" si="44"/>
        <v>0</v>
      </c>
      <c r="BB69" s="22">
        <f t="shared" si="44"/>
        <v>0</v>
      </c>
      <c r="BC69" s="22">
        <f t="shared" si="44"/>
        <v>0</v>
      </c>
      <c r="BD69" s="22">
        <f t="shared" si="44"/>
        <v>0</v>
      </c>
      <c r="BE69" s="22">
        <f t="shared" si="44"/>
        <v>0</v>
      </c>
      <c r="BF69" s="22">
        <f t="shared" si="44"/>
        <v>0</v>
      </c>
      <c r="BG69" s="22">
        <f t="shared" si="44"/>
        <v>0</v>
      </c>
      <c r="BH69" s="22">
        <f t="shared" si="44"/>
        <v>0</v>
      </c>
      <c r="BI69" s="22">
        <f t="shared" si="44"/>
        <v>0</v>
      </c>
      <c r="BJ69" s="22">
        <f t="shared" si="44"/>
        <v>0</v>
      </c>
      <c r="BK69" s="22">
        <f t="shared" si="44"/>
        <v>0</v>
      </c>
      <c r="BL69" s="22">
        <f t="shared" si="44"/>
        <v>0</v>
      </c>
      <c r="BM69" s="22">
        <f t="shared" si="44"/>
        <v>0</v>
      </c>
      <c r="BN69" s="22">
        <f t="shared" si="44"/>
        <v>0</v>
      </c>
      <c r="BO69" s="22">
        <f t="shared" si="44"/>
        <v>0</v>
      </c>
      <c r="BP69" s="22">
        <f t="shared" si="44"/>
        <v>0</v>
      </c>
      <c r="BQ69" s="22">
        <f t="shared" si="45"/>
        <v>0</v>
      </c>
      <c r="BR69" s="22">
        <f t="shared" si="45"/>
        <v>0</v>
      </c>
      <c r="BS69" s="22">
        <f t="shared" si="45"/>
        <v>0</v>
      </c>
      <c r="BT69" s="69">
        <f t="shared" si="7"/>
        <v>0</v>
      </c>
      <c r="BU69" s="22">
        <f t="shared" si="46"/>
        <v>0</v>
      </c>
      <c r="BV69" s="68"/>
      <c r="BW69" s="68"/>
      <c r="BX69" s="68"/>
      <c r="BY69" s="68"/>
      <c r="BZ69" s="68"/>
      <c r="CA69" s="68"/>
      <c r="CB69" s="68"/>
      <c r="CC69" s="68"/>
      <c r="CD69" s="68"/>
      <c r="CE69" s="68"/>
      <c r="CF69" s="68"/>
      <c r="CG69" s="68"/>
      <c r="CH69" s="68"/>
      <c r="CI69" s="68"/>
      <c r="CJ69" s="68"/>
      <c r="CK69" s="68"/>
      <c r="CL69" s="68"/>
      <c r="CM69" s="68"/>
      <c r="CN69" s="68"/>
      <c r="CO69" s="68"/>
      <c r="CP69" s="69">
        <f t="shared" si="47"/>
        <v>1</v>
      </c>
      <c r="CQ69" s="22">
        <f t="shared" si="48"/>
        <v>5000000</v>
      </c>
      <c r="CR69" s="22">
        <f t="shared" si="52"/>
        <v>0</v>
      </c>
      <c r="CS69" s="22">
        <f t="shared" si="49"/>
        <v>5000000</v>
      </c>
      <c r="CT69" s="22">
        <f t="shared" si="49"/>
        <v>0</v>
      </c>
      <c r="CU69" s="22">
        <f t="shared" si="49"/>
        <v>0</v>
      </c>
      <c r="CV69" s="22">
        <f t="shared" si="49"/>
        <v>0</v>
      </c>
      <c r="CW69" s="22">
        <f t="shared" si="49"/>
        <v>0</v>
      </c>
      <c r="CX69" s="22">
        <f t="shared" si="49"/>
        <v>0</v>
      </c>
      <c r="CY69" s="22">
        <f t="shared" si="49"/>
        <v>0</v>
      </c>
      <c r="CZ69" s="22">
        <f t="shared" si="49"/>
        <v>0</v>
      </c>
      <c r="DA69" s="22">
        <f t="shared" si="49"/>
        <v>0</v>
      </c>
      <c r="DB69" s="22">
        <f t="shared" si="49"/>
        <v>0</v>
      </c>
      <c r="DC69" s="22">
        <f t="shared" si="49"/>
        <v>0</v>
      </c>
      <c r="DD69" s="22">
        <f t="shared" si="49"/>
        <v>0</v>
      </c>
      <c r="DE69" s="22">
        <f t="shared" si="49"/>
        <v>0</v>
      </c>
      <c r="DF69" s="22">
        <f t="shared" si="49"/>
        <v>0</v>
      </c>
      <c r="DG69" s="22">
        <f t="shared" si="49"/>
        <v>0</v>
      </c>
      <c r="DH69" s="22">
        <f t="shared" si="49"/>
        <v>0</v>
      </c>
      <c r="DI69" s="22">
        <f t="shared" si="50"/>
        <v>0</v>
      </c>
      <c r="DJ69" s="22">
        <f t="shared" si="50"/>
        <v>0</v>
      </c>
      <c r="DK69" s="22">
        <f t="shared" si="50"/>
        <v>0</v>
      </c>
      <c r="DN69" s="236"/>
      <c r="DO69" s="234"/>
      <c r="DP69" s="234"/>
      <c r="DQ69" s="234"/>
    </row>
    <row r="70" spans="1:121" s="70" customFormat="1" ht="51.75" hidden="1" customHeight="1" x14ac:dyDescent="0.25">
      <c r="A70" s="174"/>
      <c r="B70" s="153"/>
      <c r="C70" s="67" t="s">
        <v>225</v>
      </c>
      <c r="D70" s="19" t="s">
        <v>226</v>
      </c>
      <c r="E70" s="28">
        <v>520</v>
      </c>
      <c r="F70" s="64" t="s">
        <v>102</v>
      </c>
      <c r="G70" s="22">
        <f t="shared" si="42"/>
        <v>5000000</v>
      </c>
      <c r="H70" s="25"/>
      <c r="I70" s="22">
        <v>5000000</v>
      </c>
      <c r="J70" s="25"/>
      <c r="K70" s="50"/>
      <c r="L70" s="71"/>
      <c r="M70" s="25"/>
      <c r="N70" s="25"/>
      <c r="O70" s="25"/>
      <c r="P70" s="25"/>
      <c r="Q70" s="25"/>
      <c r="R70" s="25"/>
      <c r="S70" s="25"/>
      <c r="T70" s="48"/>
      <c r="U70" s="68"/>
      <c r="V70" s="22"/>
      <c r="W70" s="22"/>
      <c r="X70" s="22"/>
      <c r="Y70" s="22"/>
      <c r="Z70" s="22"/>
      <c r="AA70" s="22"/>
      <c r="AB70" s="69">
        <f t="shared" ref="AB70:AB108" si="58">+AC70/G70</f>
        <v>0</v>
      </c>
      <c r="AC70" s="22">
        <f t="shared" si="53"/>
        <v>0</v>
      </c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9">
        <f t="shared" ref="AX70:AX108" si="59">1-AB70</f>
        <v>1</v>
      </c>
      <c r="AY70" s="22">
        <f t="shared" si="43"/>
        <v>5000000</v>
      </c>
      <c r="AZ70" s="22">
        <f t="shared" si="51"/>
        <v>0</v>
      </c>
      <c r="BA70" s="22">
        <f t="shared" si="44"/>
        <v>5000000</v>
      </c>
      <c r="BB70" s="22">
        <f t="shared" si="44"/>
        <v>0</v>
      </c>
      <c r="BC70" s="22">
        <f t="shared" si="44"/>
        <v>0</v>
      </c>
      <c r="BD70" s="22">
        <f t="shared" si="44"/>
        <v>0</v>
      </c>
      <c r="BE70" s="22">
        <f t="shared" si="44"/>
        <v>0</v>
      </c>
      <c r="BF70" s="22">
        <f t="shared" si="44"/>
        <v>0</v>
      </c>
      <c r="BG70" s="22">
        <f t="shared" si="44"/>
        <v>0</v>
      </c>
      <c r="BH70" s="22">
        <f t="shared" si="44"/>
        <v>0</v>
      </c>
      <c r="BI70" s="22">
        <f t="shared" si="44"/>
        <v>0</v>
      </c>
      <c r="BJ70" s="22">
        <f t="shared" si="44"/>
        <v>0</v>
      </c>
      <c r="BK70" s="22">
        <f t="shared" si="44"/>
        <v>0</v>
      </c>
      <c r="BL70" s="22">
        <f t="shared" si="44"/>
        <v>0</v>
      </c>
      <c r="BM70" s="22">
        <f t="shared" si="44"/>
        <v>0</v>
      </c>
      <c r="BN70" s="22">
        <f t="shared" si="44"/>
        <v>0</v>
      </c>
      <c r="BO70" s="22">
        <f t="shared" si="44"/>
        <v>0</v>
      </c>
      <c r="BP70" s="22">
        <f t="shared" ref="BP70:BP74" si="60">X70-AT70</f>
        <v>0</v>
      </c>
      <c r="BQ70" s="22">
        <f t="shared" si="45"/>
        <v>0</v>
      </c>
      <c r="BR70" s="22">
        <f t="shared" si="45"/>
        <v>0</v>
      </c>
      <c r="BS70" s="22">
        <f t="shared" si="45"/>
        <v>0</v>
      </c>
      <c r="BT70" s="69">
        <f t="shared" ref="BT70:BT108" si="61">+BU70/G70</f>
        <v>0</v>
      </c>
      <c r="BU70" s="22">
        <f t="shared" si="46"/>
        <v>0</v>
      </c>
      <c r="BV70" s="68"/>
      <c r="BW70" s="68"/>
      <c r="BX70" s="68"/>
      <c r="BY70" s="68"/>
      <c r="BZ70" s="68"/>
      <c r="CA70" s="68"/>
      <c r="CB70" s="68"/>
      <c r="CC70" s="68"/>
      <c r="CD70" s="68"/>
      <c r="CE70" s="68"/>
      <c r="CF70" s="68"/>
      <c r="CG70" s="68"/>
      <c r="CH70" s="68"/>
      <c r="CI70" s="68"/>
      <c r="CJ70" s="68"/>
      <c r="CK70" s="68"/>
      <c r="CL70" s="68"/>
      <c r="CM70" s="68"/>
      <c r="CN70" s="68"/>
      <c r="CO70" s="68"/>
      <c r="CP70" s="69">
        <f t="shared" si="47"/>
        <v>1</v>
      </c>
      <c r="CQ70" s="22">
        <f t="shared" si="48"/>
        <v>5000000</v>
      </c>
      <c r="CR70" s="22">
        <f t="shared" si="52"/>
        <v>0</v>
      </c>
      <c r="CS70" s="22">
        <f t="shared" si="49"/>
        <v>5000000</v>
      </c>
      <c r="CT70" s="22">
        <f t="shared" si="49"/>
        <v>0</v>
      </c>
      <c r="CU70" s="22">
        <f t="shared" si="49"/>
        <v>0</v>
      </c>
      <c r="CV70" s="22">
        <f t="shared" si="49"/>
        <v>0</v>
      </c>
      <c r="CW70" s="22">
        <f t="shared" si="49"/>
        <v>0</v>
      </c>
      <c r="CX70" s="22">
        <f t="shared" si="49"/>
        <v>0</v>
      </c>
      <c r="CY70" s="22">
        <f t="shared" si="49"/>
        <v>0</v>
      </c>
      <c r="CZ70" s="22">
        <f t="shared" si="49"/>
        <v>0</v>
      </c>
      <c r="DA70" s="22">
        <f t="shared" si="49"/>
        <v>0</v>
      </c>
      <c r="DB70" s="22">
        <f t="shared" si="49"/>
        <v>0</v>
      </c>
      <c r="DC70" s="22">
        <f t="shared" si="49"/>
        <v>0</v>
      </c>
      <c r="DD70" s="22">
        <f t="shared" si="49"/>
        <v>0</v>
      </c>
      <c r="DE70" s="22">
        <f t="shared" si="49"/>
        <v>0</v>
      </c>
      <c r="DF70" s="22">
        <f t="shared" si="49"/>
        <v>0</v>
      </c>
      <c r="DG70" s="22">
        <f t="shared" si="49"/>
        <v>0</v>
      </c>
      <c r="DH70" s="22">
        <f t="shared" ref="DH70:DH74" si="62">X70-CL70</f>
        <v>0</v>
      </c>
      <c r="DI70" s="22">
        <f t="shared" si="50"/>
        <v>0</v>
      </c>
      <c r="DJ70" s="22">
        <f t="shared" si="50"/>
        <v>0</v>
      </c>
      <c r="DK70" s="22">
        <f t="shared" si="50"/>
        <v>0</v>
      </c>
      <c r="DN70" s="236"/>
      <c r="DO70" s="234"/>
      <c r="DP70" s="234"/>
      <c r="DQ70" s="234"/>
    </row>
    <row r="71" spans="1:121" ht="33" hidden="1" customHeight="1" x14ac:dyDescent="0.25">
      <c r="A71" s="174"/>
      <c r="B71" s="151" t="s">
        <v>227</v>
      </c>
      <c r="C71" s="30" t="s">
        <v>228</v>
      </c>
      <c r="D71" s="19" t="s">
        <v>229</v>
      </c>
      <c r="E71" s="20">
        <v>520</v>
      </c>
      <c r="F71" s="64" t="s">
        <v>102</v>
      </c>
      <c r="G71" s="22">
        <f t="shared" si="42"/>
        <v>6000000</v>
      </c>
      <c r="H71" s="33"/>
      <c r="I71" s="22">
        <v>6000000</v>
      </c>
      <c r="J71" s="22"/>
      <c r="K71" s="48"/>
      <c r="L71" s="71"/>
      <c r="M71" s="33"/>
      <c r="N71" s="33"/>
      <c r="O71" s="33"/>
      <c r="P71" s="33"/>
      <c r="Q71" s="33"/>
      <c r="R71" s="25"/>
      <c r="S71" s="33"/>
      <c r="T71" s="48"/>
      <c r="U71" s="22"/>
      <c r="V71" s="22"/>
      <c r="W71" s="22"/>
      <c r="X71" s="22"/>
      <c r="Y71" s="22"/>
      <c r="Z71" s="22"/>
      <c r="AA71" s="22"/>
      <c r="AB71" s="23">
        <f t="shared" si="58"/>
        <v>0</v>
      </c>
      <c r="AC71" s="22">
        <f t="shared" si="53"/>
        <v>0</v>
      </c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59"/>
        <v>1</v>
      </c>
      <c r="AY71" s="22">
        <f t="shared" si="43"/>
        <v>6000000</v>
      </c>
      <c r="AZ71" s="22">
        <f t="shared" si="51"/>
        <v>0</v>
      </c>
      <c r="BA71" s="22">
        <f t="shared" si="51"/>
        <v>6000000</v>
      </c>
      <c r="BB71" s="22">
        <f t="shared" si="51"/>
        <v>0</v>
      </c>
      <c r="BC71" s="22">
        <f t="shared" si="51"/>
        <v>0</v>
      </c>
      <c r="BD71" s="22">
        <f t="shared" si="51"/>
        <v>0</v>
      </c>
      <c r="BE71" s="22">
        <f t="shared" si="51"/>
        <v>0</v>
      </c>
      <c r="BF71" s="22">
        <f t="shared" si="51"/>
        <v>0</v>
      </c>
      <c r="BG71" s="22">
        <f t="shared" si="51"/>
        <v>0</v>
      </c>
      <c r="BH71" s="22">
        <f t="shared" si="51"/>
        <v>0</v>
      </c>
      <c r="BI71" s="22">
        <f t="shared" si="51"/>
        <v>0</v>
      </c>
      <c r="BJ71" s="22">
        <f t="shared" si="51"/>
        <v>0</v>
      </c>
      <c r="BK71" s="22">
        <f t="shared" si="51"/>
        <v>0</v>
      </c>
      <c r="BL71" s="22">
        <f t="shared" si="51"/>
        <v>0</v>
      </c>
      <c r="BM71" s="22">
        <f t="shared" si="51"/>
        <v>0</v>
      </c>
      <c r="BN71" s="22">
        <f t="shared" si="51"/>
        <v>0</v>
      </c>
      <c r="BO71" s="22">
        <f t="shared" si="51"/>
        <v>0</v>
      </c>
      <c r="BP71" s="22">
        <f t="shared" si="60"/>
        <v>0</v>
      </c>
      <c r="BQ71" s="22">
        <f t="shared" si="45"/>
        <v>0</v>
      </c>
      <c r="BR71" s="22">
        <f t="shared" si="45"/>
        <v>0</v>
      </c>
      <c r="BS71" s="22">
        <f t="shared" si="45"/>
        <v>0</v>
      </c>
      <c r="BT71" s="23">
        <f t="shared" si="61"/>
        <v>0</v>
      </c>
      <c r="BU71" s="22">
        <f t="shared" si="46"/>
        <v>0</v>
      </c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69">
        <f t="shared" si="47"/>
        <v>1</v>
      </c>
      <c r="CQ71" s="22">
        <f t="shared" si="48"/>
        <v>6000000</v>
      </c>
      <c r="CR71" s="22">
        <f t="shared" si="52"/>
        <v>0</v>
      </c>
      <c r="CS71" s="22">
        <f t="shared" si="52"/>
        <v>6000000</v>
      </c>
      <c r="CT71" s="22">
        <f t="shared" si="52"/>
        <v>0</v>
      </c>
      <c r="CU71" s="22">
        <f t="shared" si="52"/>
        <v>0</v>
      </c>
      <c r="CV71" s="22">
        <f t="shared" si="52"/>
        <v>0</v>
      </c>
      <c r="CW71" s="22">
        <f t="shared" si="52"/>
        <v>0</v>
      </c>
      <c r="CX71" s="22">
        <f t="shared" si="52"/>
        <v>0</v>
      </c>
      <c r="CY71" s="22">
        <f t="shared" si="52"/>
        <v>0</v>
      </c>
      <c r="CZ71" s="22">
        <f t="shared" si="52"/>
        <v>0</v>
      </c>
      <c r="DA71" s="22">
        <f t="shared" si="52"/>
        <v>0</v>
      </c>
      <c r="DB71" s="22">
        <f t="shared" si="52"/>
        <v>0</v>
      </c>
      <c r="DC71" s="22">
        <f t="shared" si="52"/>
        <v>0</v>
      </c>
      <c r="DD71" s="22">
        <f t="shared" si="52"/>
        <v>0</v>
      </c>
      <c r="DE71" s="22">
        <f t="shared" si="52"/>
        <v>0</v>
      </c>
      <c r="DF71" s="22">
        <f t="shared" si="52"/>
        <v>0</v>
      </c>
      <c r="DG71" s="22">
        <f t="shared" si="52"/>
        <v>0</v>
      </c>
      <c r="DH71" s="22">
        <f t="shared" si="62"/>
        <v>0</v>
      </c>
      <c r="DI71" s="22">
        <f t="shared" si="50"/>
        <v>0</v>
      </c>
      <c r="DJ71" s="22">
        <f t="shared" si="50"/>
        <v>0</v>
      </c>
      <c r="DK71" s="22">
        <f t="shared" si="50"/>
        <v>0</v>
      </c>
      <c r="DM71" s="35"/>
      <c r="DN71" s="236"/>
      <c r="DO71" s="234"/>
      <c r="DP71" s="234"/>
      <c r="DQ71" s="234"/>
    </row>
    <row r="72" spans="1:121" ht="38.25" hidden="1" customHeight="1" x14ac:dyDescent="0.25">
      <c r="A72" s="174"/>
      <c r="B72" s="152"/>
      <c r="C72" s="30" t="s">
        <v>230</v>
      </c>
      <c r="D72" s="19" t="s">
        <v>231</v>
      </c>
      <c r="E72" s="20">
        <v>520</v>
      </c>
      <c r="F72" s="64" t="s">
        <v>102</v>
      </c>
      <c r="G72" s="22">
        <f t="shared" si="42"/>
        <v>6000000</v>
      </c>
      <c r="H72" s="33"/>
      <c r="I72" s="22">
        <v>6000000</v>
      </c>
      <c r="J72" s="22"/>
      <c r="K72" s="48"/>
      <c r="L72" s="71"/>
      <c r="M72" s="33"/>
      <c r="N72" s="33"/>
      <c r="O72" s="33"/>
      <c r="P72" s="33"/>
      <c r="Q72" s="33"/>
      <c r="R72" s="25"/>
      <c r="S72" s="33"/>
      <c r="T72" s="48"/>
      <c r="U72" s="22"/>
      <c r="V72" s="22"/>
      <c r="W72" s="22"/>
      <c r="X72" s="22"/>
      <c r="Y72" s="22"/>
      <c r="Z72" s="22"/>
      <c r="AA72" s="22"/>
      <c r="AB72" s="23">
        <f t="shared" si="58"/>
        <v>0</v>
      </c>
      <c r="AC72" s="22">
        <f t="shared" si="53"/>
        <v>0</v>
      </c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3">
        <f t="shared" si="59"/>
        <v>1</v>
      </c>
      <c r="AY72" s="22">
        <f t="shared" si="43"/>
        <v>6000000</v>
      </c>
      <c r="AZ72" s="22">
        <f t="shared" si="51"/>
        <v>0</v>
      </c>
      <c r="BA72" s="22">
        <f t="shared" si="51"/>
        <v>6000000</v>
      </c>
      <c r="BB72" s="22">
        <f t="shared" si="51"/>
        <v>0</v>
      </c>
      <c r="BC72" s="22">
        <f t="shared" si="51"/>
        <v>0</v>
      </c>
      <c r="BD72" s="22">
        <f t="shared" si="51"/>
        <v>0</v>
      </c>
      <c r="BE72" s="22">
        <f t="shared" si="51"/>
        <v>0</v>
      </c>
      <c r="BF72" s="22">
        <f t="shared" si="51"/>
        <v>0</v>
      </c>
      <c r="BG72" s="22">
        <f t="shared" si="51"/>
        <v>0</v>
      </c>
      <c r="BH72" s="22">
        <f t="shared" si="51"/>
        <v>0</v>
      </c>
      <c r="BI72" s="22">
        <f t="shared" si="51"/>
        <v>0</v>
      </c>
      <c r="BJ72" s="22">
        <f t="shared" si="51"/>
        <v>0</v>
      </c>
      <c r="BK72" s="22">
        <f t="shared" si="51"/>
        <v>0</v>
      </c>
      <c r="BL72" s="22">
        <f t="shared" si="51"/>
        <v>0</v>
      </c>
      <c r="BM72" s="22">
        <f t="shared" si="51"/>
        <v>0</v>
      </c>
      <c r="BN72" s="22">
        <f t="shared" si="51"/>
        <v>0</v>
      </c>
      <c r="BO72" s="22">
        <f t="shared" si="51"/>
        <v>0</v>
      </c>
      <c r="BP72" s="22">
        <f t="shared" si="60"/>
        <v>0</v>
      </c>
      <c r="BQ72" s="22">
        <f t="shared" si="45"/>
        <v>0</v>
      </c>
      <c r="BR72" s="22">
        <f t="shared" si="45"/>
        <v>0</v>
      </c>
      <c r="BS72" s="22">
        <f t="shared" si="45"/>
        <v>0</v>
      </c>
      <c r="BT72" s="23">
        <f t="shared" si="61"/>
        <v>0</v>
      </c>
      <c r="BU72" s="22">
        <f t="shared" si="46"/>
        <v>0</v>
      </c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69">
        <f t="shared" si="47"/>
        <v>1</v>
      </c>
      <c r="CQ72" s="22">
        <f t="shared" si="48"/>
        <v>6000000</v>
      </c>
      <c r="CR72" s="22">
        <f t="shared" si="52"/>
        <v>0</v>
      </c>
      <c r="CS72" s="22">
        <f t="shared" si="52"/>
        <v>6000000</v>
      </c>
      <c r="CT72" s="22">
        <f t="shared" si="52"/>
        <v>0</v>
      </c>
      <c r="CU72" s="22">
        <f t="shared" si="52"/>
        <v>0</v>
      </c>
      <c r="CV72" s="22">
        <f t="shared" si="52"/>
        <v>0</v>
      </c>
      <c r="CW72" s="22">
        <f t="shared" si="52"/>
        <v>0</v>
      </c>
      <c r="CX72" s="22">
        <f t="shared" si="52"/>
        <v>0</v>
      </c>
      <c r="CY72" s="22">
        <f t="shared" si="52"/>
        <v>0</v>
      </c>
      <c r="CZ72" s="22">
        <f t="shared" si="52"/>
        <v>0</v>
      </c>
      <c r="DA72" s="22">
        <f t="shared" si="52"/>
        <v>0</v>
      </c>
      <c r="DB72" s="22">
        <f t="shared" si="52"/>
        <v>0</v>
      </c>
      <c r="DC72" s="22">
        <f t="shared" si="52"/>
        <v>0</v>
      </c>
      <c r="DD72" s="22">
        <f t="shared" si="52"/>
        <v>0</v>
      </c>
      <c r="DE72" s="22">
        <f t="shared" si="52"/>
        <v>0</v>
      </c>
      <c r="DF72" s="22">
        <f t="shared" si="52"/>
        <v>0</v>
      </c>
      <c r="DG72" s="22">
        <f t="shared" si="52"/>
        <v>0</v>
      </c>
      <c r="DH72" s="22">
        <f t="shared" si="62"/>
        <v>0</v>
      </c>
      <c r="DI72" s="22">
        <f t="shared" si="50"/>
        <v>0</v>
      </c>
      <c r="DJ72" s="22">
        <f t="shared" si="50"/>
        <v>0</v>
      </c>
      <c r="DK72" s="22">
        <f t="shared" si="50"/>
        <v>0</v>
      </c>
      <c r="DN72" s="236"/>
      <c r="DO72" s="234"/>
      <c r="DP72" s="234"/>
      <c r="DQ72" s="234"/>
    </row>
    <row r="73" spans="1:121" ht="28.5" hidden="1" customHeight="1" x14ac:dyDescent="0.25">
      <c r="A73" s="174"/>
      <c r="B73" s="152"/>
      <c r="C73" s="30" t="s">
        <v>232</v>
      </c>
      <c r="D73" s="19" t="s">
        <v>233</v>
      </c>
      <c r="E73" s="20">
        <v>520</v>
      </c>
      <c r="F73" s="64" t="s">
        <v>193</v>
      </c>
      <c r="G73" s="22">
        <f t="shared" si="42"/>
        <v>203000000</v>
      </c>
      <c r="H73" s="33"/>
      <c r="I73" s="22">
        <v>200000000</v>
      </c>
      <c r="J73" s="33"/>
      <c r="K73" s="49"/>
      <c r="L73" s="71"/>
      <c r="M73" s="33"/>
      <c r="N73" s="33"/>
      <c r="O73" s="33"/>
      <c r="P73" s="33"/>
      <c r="Q73" s="33"/>
      <c r="R73" s="25"/>
      <c r="S73" s="33"/>
      <c r="T73" s="71"/>
      <c r="U73" s="22"/>
      <c r="V73" s="22"/>
      <c r="W73" s="22"/>
      <c r="X73" s="22"/>
      <c r="Y73" s="22"/>
      <c r="Z73" s="22"/>
      <c r="AA73" s="22">
        <f>3000000</f>
        <v>3000000</v>
      </c>
      <c r="AB73" s="23">
        <f t="shared" si="58"/>
        <v>0.78574260098522164</v>
      </c>
      <c r="AC73" s="22">
        <f t="shared" si="53"/>
        <v>159505748</v>
      </c>
      <c r="AD73" s="22"/>
      <c r="AE73" s="22">
        <f>+'[3]MAYO 2017'!$K$1799</f>
        <v>159505748</v>
      </c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3">
        <f t="shared" si="59"/>
        <v>0.21425739901477836</v>
      </c>
      <c r="AY73" s="22">
        <f t="shared" si="43"/>
        <v>43494252</v>
      </c>
      <c r="AZ73" s="22">
        <f t="shared" si="51"/>
        <v>0</v>
      </c>
      <c r="BA73" s="22">
        <f t="shared" si="51"/>
        <v>40494252</v>
      </c>
      <c r="BB73" s="22">
        <f t="shared" si="51"/>
        <v>0</v>
      </c>
      <c r="BC73" s="22">
        <f t="shared" si="51"/>
        <v>0</v>
      </c>
      <c r="BD73" s="22">
        <f t="shared" si="51"/>
        <v>0</v>
      </c>
      <c r="BE73" s="22">
        <f t="shared" si="51"/>
        <v>0</v>
      </c>
      <c r="BF73" s="22">
        <f t="shared" si="51"/>
        <v>0</v>
      </c>
      <c r="BG73" s="22">
        <f t="shared" si="51"/>
        <v>0</v>
      </c>
      <c r="BH73" s="22">
        <f t="shared" si="51"/>
        <v>0</v>
      </c>
      <c r="BI73" s="22">
        <f t="shared" si="51"/>
        <v>0</v>
      </c>
      <c r="BJ73" s="22">
        <f t="shared" si="51"/>
        <v>0</v>
      </c>
      <c r="BK73" s="22">
        <f t="shared" si="51"/>
        <v>0</v>
      </c>
      <c r="BL73" s="22">
        <f t="shared" si="51"/>
        <v>0</v>
      </c>
      <c r="BM73" s="22">
        <f t="shared" si="51"/>
        <v>0</v>
      </c>
      <c r="BN73" s="22">
        <f t="shared" si="51"/>
        <v>0</v>
      </c>
      <c r="BO73" s="22">
        <f t="shared" si="51"/>
        <v>0</v>
      </c>
      <c r="BP73" s="22">
        <f t="shared" si="60"/>
        <v>0</v>
      </c>
      <c r="BQ73" s="22">
        <f t="shared" si="45"/>
        <v>0</v>
      </c>
      <c r="BR73" s="22">
        <f t="shared" si="45"/>
        <v>0</v>
      </c>
      <c r="BS73" s="22">
        <f t="shared" si="45"/>
        <v>3000000</v>
      </c>
      <c r="BT73" s="23">
        <f t="shared" si="61"/>
        <v>0.70874552709359606</v>
      </c>
      <c r="BU73" s="22">
        <f t="shared" si="46"/>
        <v>143875342</v>
      </c>
      <c r="BV73" s="22"/>
      <c r="BW73" s="22">
        <f>+'[3]MAYO 2017'!$H$1797</f>
        <v>143875342</v>
      </c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69">
        <f t="shared" si="47"/>
        <v>0.29125447290640394</v>
      </c>
      <c r="CQ73" s="22">
        <f t="shared" si="48"/>
        <v>59124658</v>
      </c>
      <c r="CR73" s="22">
        <f t="shared" si="52"/>
        <v>0</v>
      </c>
      <c r="CS73" s="22">
        <f t="shared" si="52"/>
        <v>56124658</v>
      </c>
      <c r="CT73" s="22">
        <f t="shared" si="52"/>
        <v>0</v>
      </c>
      <c r="CU73" s="22">
        <f t="shared" si="52"/>
        <v>0</v>
      </c>
      <c r="CV73" s="22">
        <f t="shared" si="52"/>
        <v>0</v>
      </c>
      <c r="CW73" s="22">
        <f t="shared" si="52"/>
        <v>0</v>
      </c>
      <c r="CX73" s="22">
        <f t="shared" si="52"/>
        <v>0</v>
      </c>
      <c r="CY73" s="22">
        <f t="shared" si="52"/>
        <v>0</v>
      </c>
      <c r="CZ73" s="22">
        <f t="shared" si="52"/>
        <v>0</v>
      </c>
      <c r="DA73" s="22">
        <f t="shared" si="52"/>
        <v>0</v>
      </c>
      <c r="DB73" s="22">
        <f t="shared" si="52"/>
        <v>0</v>
      </c>
      <c r="DC73" s="22">
        <f t="shared" si="52"/>
        <v>0</v>
      </c>
      <c r="DD73" s="22">
        <f t="shared" si="52"/>
        <v>0</v>
      </c>
      <c r="DE73" s="22">
        <f t="shared" si="52"/>
        <v>0</v>
      </c>
      <c r="DF73" s="22">
        <f t="shared" si="52"/>
        <v>0</v>
      </c>
      <c r="DG73" s="22">
        <f t="shared" si="52"/>
        <v>0</v>
      </c>
      <c r="DH73" s="22">
        <f t="shared" si="62"/>
        <v>0</v>
      </c>
      <c r="DI73" s="22">
        <f t="shared" si="50"/>
        <v>0</v>
      </c>
      <c r="DJ73" s="22">
        <f t="shared" si="50"/>
        <v>0</v>
      </c>
      <c r="DK73" s="22">
        <f t="shared" si="50"/>
        <v>3000000</v>
      </c>
      <c r="DN73" s="236"/>
      <c r="DO73" s="237"/>
      <c r="DP73" s="237"/>
      <c r="DQ73" s="238"/>
    </row>
    <row r="74" spans="1:121" ht="59.25" hidden="1" customHeight="1" x14ac:dyDescent="0.25">
      <c r="A74" s="174"/>
      <c r="B74" s="152"/>
      <c r="C74" s="72" t="s">
        <v>234</v>
      </c>
      <c r="D74" s="19" t="s">
        <v>235</v>
      </c>
      <c r="E74" s="20">
        <v>520</v>
      </c>
      <c r="F74" s="64" t="s">
        <v>236</v>
      </c>
      <c r="G74" s="22">
        <f t="shared" si="42"/>
        <v>33967589</v>
      </c>
      <c r="H74" s="73"/>
      <c r="I74" s="22"/>
      <c r="J74" s="73"/>
      <c r="K74" s="74"/>
      <c r="L74" s="71"/>
      <c r="M74" s="73"/>
      <c r="N74" s="73"/>
      <c r="O74" s="73"/>
      <c r="P74" s="73"/>
      <c r="Q74" s="73"/>
      <c r="R74" s="75"/>
      <c r="S74" s="73"/>
      <c r="T74" s="71"/>
      <c r="U74" s="39"/>
      <c r="V74" s="39"/>
      <c r="W74" s="39"/>
      <c r="X74" s="39"/>
      <c r="Y74" s="39"/>
      <c r="Z74" s="39"/>
      <c r="AA74" s="39">
        <f>22029791+11937798</f>
        <v>33967589</v>
      </c>
      <c r="AB74" s="23">
        <f t="shared" si="58"/>
        <v>0.15844583493988931</v>
      </c>
      <c r="AC74" s="22">
        <f t="shared" si="53"/>
        <v>5382023</v>
      </c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>
        <f>+'[5]ABRIL 2017'!$AC$1544</f>
        <v>5382023</v>
      </c>
      <c r="AX74" s="23">
        <f t="shared" si="59"/>
        <v>0.84155416506011071</v>
      </c>
      <c r="AY74" s="22">
        <f t="shared" si="43"/>
        <v>28585566</v>
      </c>
      <c r="AZ74" s="22">
        <f t="shared" si="51"/>
        <v>0</v>
      </c>
      <c r="BA74" s="22">
        <f t="shared" si="51"/>
        <v>0</v>
      </c>
      <c r="BB74" s="22">
        <f t="shared" si="51"/>
        <v>0</v>
      </c>
      <c r="BC74" s="22">
        <f t="shared" si="51"/>
        <v>0</v>
      </c>
      <c r="BD74" s="22">
        <f t="shared" si="51"/>
        <v>0</v>
      </c>
      <c r="BE74" s="22">
        <f t="shared" si="51"/>
        <v>0</v>
      </c>
      <c r="BF74" s="22">
        <f t="shared" si="51"/>
        <v>0</v>
      </c>
      <c r="BG74" s="22">
        <f t="shared" si="51"/>
        <v>0</v>
      </c>
      <c r="BH74" s="22">
        <f t="shared" si="51"/>
        <v>0</v>
      </c>
      <c r="BI74" s="22">
        <f t="shared" si="51"/>
        <v>0</v>
      </c>
      <c r="BJ74" s="22">
        <f t="shared" si="51"/>
        <v>0</v>
      </c>
      <c r="BK74" s="22">
        <f t="shared" si="51"/>
        <v>0</v>
      </c>
      <c r="BL74" s="22">
        <f t="shared" si="51"/>
        <v>0</v>
      </c>
      <c r="BM74" s="22">
        <f t="shared" si="51"/>
        <v>0</v>
      </c>
      <c r="BN74" s="22">
        <f t="shared" si="51"/>
        <v>0</v>
      </c>
      <c r="BO74" s="22">
        <f t="shared" si="51"/>
        <v>0</v>
      </c>
      <c r="BP74" s="22">
        <f t="shared" si="60"/>
        <v>0</v>
      </c>
      <c r="BQ74" s="22">
        <f t="shared" si="45"/>
        <v>0</v>
      </c>
      <c r="BR74" s="22">
        <f t="shared" si="45"/>
        <v>0</v>
      </c>
      <c r="BS74" s="22">
        <f t="shared" si="45"/>
        <v>28585566</v>
      </c>
      <c r="BT74" s="23">
        <f t="shared" si="61"/>
        <v>0.15665409752808773</v>
      </c>
      <c r="BU74" s="22">
        <f t="shared" si="46"/>
        <v>5321162</v>
      </c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>
        <f>+'[5]ABRIL 2017'!$H$1542</f>
        <v>5321162</v>
      </c>
      <c r="CP74" s="69">
        <f t="shared" si="47"/>
        <v>0.84334590247191232</v>
      </c>
      <c r="CQ74" s="22">
        <f t="shared" si="48"/>
        <v>28646427</v>
      </c>
      <c r="CR74" s="22">
        <f t="shared" si="52"/>
        <v>0</v>
      </c>
      <c r="CS74" s="22">
        <f t="shared" si="52"/>
        <v>0</v>
      </c>
      <c r="CT74" s="22">
        <f t="shared" si="52"/>
        <v>0</v>
      </c>
      <c r="CU74" s="22">
        <f t="shared" si="52"/>
        <v>0</v>
      </c>
      <c r="CV74" s="22">
        <f t="shared" si="52"/>
        <v>0</v>
      </c>
      <c r="CW74" s="22">
        <f t="shared" si="52"/>
        <v>0</v>
      </c>
      <c r="CX74" s="22">
        <f t="shared" si="52"/>
        <v>0</v>
      </c>
      <c r="CY74" s="22">
        <f t="shared" si="52"/>
        <v>0</v>
      </c>
      <c r="CZ74" s="22">
        <f t="shared" si="52"/>
        <v>0</v>
      </c>
      <c r="DA74" s="22">
        <f t="shared" si="52"/>
        <v>0</v>
      </c>
      <c r="DB74" s="22">
        <f t="shared" si="52"/>
        <v>0</v>
      </c>
      <c r="DC74" s="22">
        <f t="shared" si="52"/>
        <v>0</v>
      </c>
      <c r="DD74" s="22">
        <f t="shared" si="52"/>
        <v>0</v>
      </c>
      <c r="DE74" s="22">
        <f t="shared" si="52"/>
        <v>0</v>
      </c>
      <c r="DF74" s="22">
        <f t="shared" si="52"/>
        <v>0</v>
      </c>
      <c r="DG74" s="22">
        <f t="shared" si="52"/>
        <v>0</v>
      </c>
      <c r="DH74" s="22">
        <f t="shared" si="62"/>
        <v>0</v>
      </c>
      <c r="DI74" s="22">
        <f t="shared" si="50"/>
        <v>0</v>
      </c>
      <c r="DJ74" s="22">
        <f t="shared" si="50"/>
        <v>0</v>
      </c>
      <c r="DK74" s="22">
        <f t="shared" si="50"/>
        <v>28646427</v>
      </c>
      <c r="DN74" s="236"/>
      <c r="DO74" s="240"/>
      <c r="DP74" s="240"/>
      <c r="DQ74" s="240"/>
    </row>
    <row r="75" spans="1:121" s="46" customFormat="1" ht="20.25" customHeight="1" thickTop="1" thickBot="1" x14ac:dyDescent="0.3">
      <c r="A75" s="76"/>
      <c r="B75" s="223" t="s">
        <v>356</v>
      </c>
      <c r="C75" s="224"/>
      <c r="D75" s="224"/>
      <c r="E75" s="224"/>
      <c r="F75" s="225"/>
      <c r="G75" s="59">
        <f>SUM(G54:G74)</f>
        <v>2280862014</v>
      </c>
      <c r="H75" s="59">
        <f>SUM(H54:H74)</f>
        <v>0</v>
      </c>
      <c r="I75" s="59">
        <f>SUM(I54:I74)</f>
        <v>422000000</v>
      </c>
      <c r="J75" s="59">
        <f>SUM(J54:J73)</f>
        <v>0</v>
      </c>
      <c r="K75" s="59">
        <f>SUM(K54:K73)</f>
        <v>0</v>
      </c>
      <c r="L75" s="59">
        <f>SUM(L54:L74)</f>
        <v>0</v>
      </c>
      <c r="M75" s="59">
        <f>SUM(M54:M74)</f>
        <v>0</v>
      </c>
      <c r="N75" s="59"/>
      <c r="O75" s="59">
        <f t="shared" ref="O75:AA75" si="63">SUM(O54:O74)</f>
        <v>0</v>
      </c>
      <c r="P75" s="59">
        <f t="shared" si="63"/>
        <v>0</v>
      </c>
      <c r="Q75" s="59">
        <f t="shared" si="63"/>
        <v>0</v>
      </c>
      <c r="R75" s="59">
        <f t="shared" si="63"/>
        <v>0</v>
      </c>
      <c r="S75" s="59">
        <f t="shared" si="63"/>
        <v>1018432040</v>
      </c>
      <c r="T75" s="59">
        <f t="shared" si="63"/>
        <v>0</v>
      </c>
      <c r="U75" s="59">
        <f t="shared" si="63"/>
        <v>0</v>
      </c>
      <c r="V75" s="59">
        <f t="shared" si="63"/>
        <v>250084973</v>
      </c>
      <c r="W75" s="59">
        <f t="shared" si="63"/>
        <v>0</v>
      </c>
      <c r="X75" s="59">
        <f t="shared" si="63"/>
        <v>0</v>
      </c>
      <c r="Y75" s="59">
        <f t="shared" si="63"/>
        <v>0</v>
      </c>
      <c r="Z75" s="59">
        <f t="shared" si="63"/>
        <v>0</v>
      </c>
      <c r="AA75" s="59">
        <f t="shared" si="63"/>
        <v>590345001</v>
      </c>
      <c r="AB75" s="43">
        <f t="shared" si="58"/>
        <v>0.70854453758288594</v>
      </c>
      <c r="AC75" s="59">
        <f>SUM(AC54:AC74)</f>
        <v>1616092321</v>
      </c>
      <c r="AD75" s="59">
        <f t="shared" ref="AD75:AW75" si="64">SUM(AD54:AD74)</f>
        <v>0</v>
      </c>
      <c r="AE75" s="59">
        <f t="shared" si="64"/>
        <v>324669609</v>
      </c>
      <c r="AF75" s="59">
        <f t="shared" si="64"/>
        <v>0</v>
      </c>
      <c r="AG75" s="59">
        <f t="shared" si="64"/>
        <v>0</v>
      </c>
      <c r="AH75" s="59">
        <f t="shared" si="64"/>
        <v>0</v>
      </c>
      <c r="AI75" s="59">
        <f t="shared" si="64"/>
        <v>0</v>
      </c>
      <c r="AJ75" s="59">
        <f t="shared" si="64"/>
        <v>0</v>
      </c>
      <c r="AK75" s="59">
        <f t="shared" si="64"/>
        <v>0</v>
      </c>
      <c r="AL75" s="59">
        <f t="shared" si="64"/>
        <v>0</v>
      </c>
      <c r="AM75" s="59">
        <f t="shared" si="64"/>
        <v>0</v>
      </c>
      <c r="AN75" s="59">
        <f t="shared" si="64"/>
        <v>0</v>
      </c>
      <c r="AO75" s="59">
        <f t="shared" si="64"/>
        <v>780745920</v>
      </c>
      <c r="AP75" s="59">
        <f t="shared" si="64"/>
        <v>0</v>
      </c>
      <c r="AQ75" s="59">
        <f t="shared" si="64"/>
        <v>0</v>
      </c>
      <c r="AR75" s="59">
        <f t="shared" si="64"/>
        <v>215799815</v>
      </c>
      <c r="AS75" s="59">
        <f t="shared" si="64"/>
        <v>0</v>
      </c>
      <c r="AT75" s="59">
        <f t="shared" si="64"/>
        <v>0</v>
      </c>
      <c r="AU75" s="59">
        <f t="shared" si="64"/>
        <v>0</v>
      </c>
      <c r="AV75" s="59">
        <f t="shared" si="64"/>
        <v>0</v>
      </c>
      <c r="AW75" s="59">
        <f t="shared" si="64"/>
        <v>294876977</v>
      </c>
      <c r="AX75" s="43">
        <f t="shared" si="59"/>
        <v>0.29145546241711406</v>
      </c>
      <c r="AY75" s="59">
        <f t="shared" ref="AY75:BS75" si="65">SUM(AY54:AY74)</f>
        <v>664769693</v>
      </c>
      <c r="AZ75" s="59">
        <f t="shared" si="65"/>
        <v>0</v>
      </c>
      <c r="BA75" s="59">
        <f t="shared" si="65"/>
        <v>97330391</v>
      </c>
      <c r="BB75" s="59">
        <f t="shared" si="65"/>
        <v>0</v>
      </c>
      <c r="BC75" s="59">
        <f t="shared" si="65"/>
        <v>0</v>
      </c>
      <c r="BD75" s="59">
        <f t="shared" si="65"/>
        <v>0</v>
      </c>
      <c r="BE75" s="59">
        <f t="shared" si="65"/>
        <v>0</v>
      </c>
      <c r="BF75" s="59">
        <f t="shared" si="65"/>
        <v>0</v>
      </c>
      <c r="BG75" s="59">
        <f t="shared" si="65"/>
        <v>0</v>
      </c>
      <c r="BH75" s="59">
        <f t="shared" si="65"/>
        <v>0</v>
      </c>
      <c r="BI75" s="59">
        <f t="shared" si="65"/>
        <v>0</v>
      </c>
      <c r="BJ75" s="59">
        <f t="shared" si="65"/>
        <v>0</v>
      </c>
      <c r="BK75" s="59">
        <f t="shared" si="65"/>
        <v>237686120</v>
      </c>
      <c r="BL75" s="59">
        <f t="shared" si="65"/>
        <v>0</v>
      </c>
      <c r="BM75" s="59">
        <f t="shared" si="65"/>
        <v>0</v>
      </c>
      <c r="BN75" s="59">
        <f t="shared" si="65"/>
        <v>34285158</v>
      </c>
      <c r="BO75" s="59">
        <f t="shared" si="65"/>
        <v>0</v>
      </c>
      <c r="BP75" s="59">
        <f t="shared" si="65"/>
        <v>0</v>
      </c>
      <c r="BQ75" s="59">
        <f t="shared" si="65"/>
        <v>0</v>
      </c>
      <c r="BR75" s="59">
        <f t="shared" si="65"/>
        <v>0</v>
      </c>
      <c r="BS75" s="59">
        <f t="shared" si="65"/>
        <v>295468024</v>
      </c>
      <c r="BT75" s="43">
        <f t="shared" si="61"/>
        <v>0.27962406278208113</v>
      </c>
      <c r="BU75" s="59">
        <f t="shared" ref="BU75:CK75" si="66">SUM(BU54:BU74)</f>
        <v>637783903</v>
      </c>
      <c r="BV75" s="59">
        <f t="shared" si="66"/>
        <v>0</v>
      </c>
      <c r="BW75" s="59">
        <f t="shared" si="66"/>
        <v>294039203</v>
      </c>
      <c r="BX75" s="59">
        <f t="shared" si="66"/>
        <v>0</v>
      </c>
      <c r="BY75" s="59">
        <f t="shared" si="66"/>
        <v>0</v>
      </c>
      <c r="BZ75" s="59">
        <f t="shared" si="66"/>
        <v>0</v>
      </c>
      <c r="CA75" s="59">
        <f t="shared" si="66"/>
        <v>0</v>
      </c>
      <c r="CB75" s="59">
        <f t="shared" si="66"/>
        <v>0</v>
      </c>
      <c r="CC75" s="59">
        <f t="shared" si="66"/>
        <v>0</v>
      </c>
      <c r="CD75" s="59">
        <f t="shared" si="66"/>
        <v>0</v>
      </c>
      <c r="CE75" s="59">
        <f t="shared" si="66"/>
        <v>0</v>
      </c>
      <c r="CF75" s="59">
        <f t="shared" si="66"/>
        <v>0</v>
      </c>
      <c r="CG75" s="59">
        <f t="shared" si="66"/>
        <v>2570920</v>
      </c>
      <c r="CH75" s="59">
        <f t="shared" si="66"/>
        <v>0</v>
      </c>
      <c r="CI75" s="59">
        <f t="shared" si="66"/>
        <v>0</v>
      </c>
      <c r="CJ75" s="59">
        <f t="shared" si="66"/>
        <v>89134113</v>
      </c>
      <c r="CK75" s="59">
        <f t="shared" si="66"/>
        <v>0</v>
      </c>
      <c r="CL75" s="59"/>
      <c r="CM75" s="59">
        <f>SUM(CM54:CM74)</f>
        <v>0</v>
      </c>
      <c r="CN75" s="59">
        <f>SUM(CN54:CN74)</f>
        <v>0</v>
      </c>
      <c r="CO75" s="59">
        <f>SUM(CO54:CO74)</f>
        <v>252039667</v>
      </c>
      <c r="CP75" s="43">
        <f t="shared" si="47"/>
        <v>0.72037593721791882</v>
      </c>
      <c r="CQ75" s="59">
        <f t="shared" ref="CQ75:DK75" si="67">SUM(CQ54:CQ74)</f>
        <v>1643078111</v>
      </c>
      <c r="CR75" s="59">
        <f t="shared" si="67"/>
        <v>0</v>
      </c>
      <c r="CS75" s="59">
        <f t="shared" si="67"/>
        <v>127960797</v>
      </c>
      <c r="CT75" s="59">
        <f t="shared" si="67"/>
        <v>0</v>
      </c>
      <c r="CU75" s="59">
        <f t="shared" si="67"/>
        <v>0</v>
      </c>
      <c r="CV75" s="59">
        <f t="shared" si="67"/>
        <v>0</v>
      </c>
      <c r="CW75" s="59">
        <f t="shared" si="67"/>
        <v>0</v>
      </c>
      <c r="CX75" s="59">
        <f t="shared" si="67"/>
        <v>0</v>
      </c>
      <c r="CY75" s="59">
        <f t="shared" si="67"/>
        <v>0</v>
      </c>
      <c r="CZ75" s="59">
        <f t="shared" si="67"/>
        <v>0</v>
      </c>
      <c r="DA75" s="59">
        <f t="shared" si="67"/>
        <v>0</v>
      </c>
      <c r="DB75" s="59">
        <f t="shared" si="67"/>
        <v>0</v>
      </c>
      <c r="DC75" s="59">
        <f t="shared" si="67"/>
        <v>1015861120</v>
      </c>
      <c r="DD75" s="59">
        <f t="shared" si="67"/>
        <v>0</v>
      </c>
      <c r="DE75" s="59">
        <f t="shared" si="67"/>
        <v>0</v>
      </c>
      <c r="DF75" s="59">
        <f t="shared" si="67"/>
        <v>160950860</v>
      </c>
      <c r="DG75" s="59">
        <f t="shared" si="67"/>
        <v>0</v>
      </c>
      <c r="DH75" s="59">
        <f t="shared" si="67"/>
        <v>0</v>
      </c>
      <c r="DI75" s="59">
        <f t="shared" si="67"/>
        <v>0</v>
      </c>
      <c r="DJ75" s="59">
        <f t="shared" si="67"/>
        <v>0</v>
      </c>
      <c r="DK75" s="59">
        <f t="shared" si="67"/>
        <v>338305334</v>
      </c>
      <c r="DM75" s="236" t="s">
        <v>364</v>
      </c>
      <c r="DN75" s="237">
        <v>2280862014</v>
      </c>
      <c r="DO75" s="237">
        <f>+BU75</f>
        <v>637783903</v>
      </c>
      <c r="DP75" s="238">
        <f>+BT75</f>
        <v>0.27962406278208113</v>
      </c>
      <c r="DQ75" s="240"/>
    </row>
    <row r="76" spans="1:121" s="46" customFormat="1" ht="27.75" hidden="1" customHeight="1" thickTop="1" x14ac:dyDescent="0.25">
      <c r="A76" s="162" t="s">
        <v>238</v>
      </c>
      <c r="B76" s="151" t="s">
        <v>239</v>
      </c>
      <c r="C76" s="52" t="s">
        <v>240</v>
      </c>
      <c r="D76" s="19" t="s">
        <v>241</v>
      </c>
      <c r="E76" s="20">
        <v>301</v>
      </c>
      <c r="F76" s="21" t="s">
        <v>242</v>
      </c>
      <c r="G76" s="22">
        <f t="shared" ref="G76:G89" si="68">SUM(H76:AA76)</f>
        <v>95000000</v>
      </c>
      <c r="H76" s="22">
        <v>95000000</v>
      </c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3">
        <f t="shared" si="58"/>
        <v>1</v>
      </c>
      <c r="AC76" s="22">
        <f t="shared" ref="AC76:AC89" si="69">SUM(AD76:AW76)</f>
        <v>95000000</v>
      </c>
      <c r="AD76" s="22">
        <f>+'[1]ENERO 2017'!$J$148</f>
        <v>95000000</v>
      </c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3">
        <f t="shared" si="59"/>
        <v>0</v>
      </c>
      <c r="AY76" s="22">
        <f t="shared" ref="AY76:AY89" si="70">SUM(AZ76:BS76)</f>
        <v>0</v>
      </c>
      <c r="AZ76" s="22">
        <f t="shared" ref="AZ76:BO89" si="71">H76-AD76</f>
        <v>0</v>
      </c>
      <c r="BA76" s="22">
        <f t="shared" si="71"/>
        <v>0</v>
      </c>
      <c r="BB76" s="22">
        <f t="shared" si="71"/>
        <v>0</v>
      </c>
      <c r="BC76" s="22">
        <f t="shared" si="71"/>
        <v>0</v>
      </c>
      <c r="BD76" s="22">
        <f t="shared" si="71"/>
        <v>0</v>
      </c>
      <c r="BE76" s="22">
        <f t="shared" si="71"/>
        <v>0</v>
      </c>
      <c r="BF76" s="22">
        <f t="shared" si="71"/>
        <v>0</v>
      </c>
      <c r="BG76" s="22">
        <f t="shared" si="71"/>
        <v>0</v>
      </c>
      <c r="BH76" s="22">
        <f t="shared" si="71"/>
        <v>0</v>
      </c>
      <c r="BI76" s="22">
        <f t="shared" si="71"/>
        <v>0</v>
      </c>
      <c r="BJ76" s="22">
        <f t="shared" si="71"/>
        <v>0</v>
      </c>
      <c r="BK76" s="22">
        <f t="shared" si="71"/>
        <v>0</v>
      </c>
      <c r="BL76" s="22">
        <f t="shared" si="71"/>
        <v>0</v>
      </c>
      <c r="BM76" s="22">
        <f t="shared" si="71"/>
        <v>0</v>
      </c>
      <c r="BN76" s="22">
        <f t="shared" si="71"/>
        <v>0</v>
      </c>
      <c r="BO76" s="22">
        <f t="shared" si="71"/>
        <v>0</v>
      </c>
      <c r="BP76" s="22">
        <f t="shared" ref="BO76:BS89" si="72">X76-AT76</f>
        <v>0</v>
      </c>
      <c r="BQ76" s="22">
        <f t="shared" si="72"/>
        <v>0</v>
      </c>
      <c r="BR76" s="22">
        <f t="shared" si="72"/>
        <v>0</v>
      </c>
      <c r="BS76" s="22">
        <f t="shared" si="72"/>
        <v>0</v>
      </c>
      <c r="BT76" s="23">
        <f t="shared" si="61"/>
        <v>0.41903530526315791</v>
      </c>
      <c r="BU76" s="22">
        <f t="shared" ref="BU76:BU89" si="73">SUM(BV76:CO76)</f>
        <v>39808354</v>
      </c>
      <c r="BV76" s="22">
        <f>+'[5]ABRIL 2017'!$H$257</f>
        <v>39808354</v>
      </c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3">
        <f t="shared" si="47"/>
        <v>0.58096469473684209</v>
      </c>
      <c r="CQ76" s="22">
        <f t="shared" ref="CQ76:CQ89" si="74">SUM(CR76:DK76)</f>
        <v>55191646</v>
      </c>
      <c r="CR76" s="22">
        <f>H76-BV76</f>
        <v>55191646</v>
      </c>
      <c r="CS76" s="22">
        <f t="shared" ref="CS76:DH89" si="75">I76-BW76</f>
        <v>0</v>
      </c>
      <c r="CT76" s="22">
        <f t="shared" si="75"/>
        <v>0</v>
      </c>
      <c r="CU76" s="22">
        <f t="shared" si="75"/>
        <v>0</v>
      </c>
      <c r="CV76" s="22">
        <f t="shared" si="75"/>
        <v>0</v>
      </c>
      <c r="CW76" s="22">
        <f t="shared" si="75"/>
        <v>0</v>
      </c>
      <c r="CX76" s="22">
        <f t="shared" si="75"/>
        <v>0</v>
      </c>
      <c r="CY76" s="22">
        <f t="shared" si="75"/>
        <v>0</v>
      </c>
      <c r="CZ76" s="22">
        <f t="shared" si="75"/>
        <v>0</v>
      </c>
      <c r="DA76" s="22">
        <f t="shared" si="75"/>
        <v>0</v>
      </c>
      <c r="DB76" s="22">
        <f t="shared" si="75"/>
        <v>0</v>
      </c>
      <c r="DC76" s="22">
        <f t="shared" si="75"/>
        <v>0</v>
      </c>
      <c r="DD76" s="22">
        <f t="shared" si="75"/>
        <v>0</v>
      </c>
      <c r="DE76" s="22">
        <f t="shared" si="75"/>
        <v>0</v>
      </c>
      <c r="DF76" s="22">
        <f t="shared" si="75"/>
        <v>0</v>
      </c>
      <c r="DG76" s="22">
        <f t="shared" si="75"/>
        <v>0</v>
      </c>
      <c r="DH76" s="22">
        <f t="shared" si="75"/>
        <v>0</v>
      </c>
      <c r="DI76" s="22">
        <f t="shared" ref="DI76:DK89" si="76">Y76-CM76</f>
        <v>0</v>
      </c>
      <c r="DJ76" s="22">
        <f t="shared" si="76"/>
        <v>0</v>
      </c>
      <c r="DK76" s="22">
        <f t="shared" si="76"/>
        <v>0</v>
      </c>
      <c r="DN76" s="236"/>
      <c r="DO76" s="240"/>
      <c r="DP76" s="240"/>
      <c r="DQ76" s="240"/>
    </row>
    <row r="77" spans="1:121" s="46" customFormat="1" ht="33" hidden="1" customHeight="1" x14ac:dyDescent="0.25">
      <c r="A77" s="162"/>
      <c r="B77" s="152"/>
      <c r="C77" s="52" t="s">
        <v>243</v>
      </c>
      <c r="D77" s="19" t="s">
        <v>244</v>
      </c>
      <c r="E77" s="20">
        <v>301</v>
      </c>
      <c r="F77" s="21" t="s">
        <v>242</v>
      </c>
      <c r="G77" s="22">
        <f t="shared" si="68"/>
        <v>70000000</v>
      </c>
      <c r="H77" s="22">
        <v>70000000</v>
      </c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3">
        <f t="shared" si="58"/>
        <v>1</v>
      </c>
      <c r="AC77" s="22">
        <f t="shared" si="69"/>
        <v>70000000</v>
      </c>
      <c r="AD77" s="22">
        <f>+'[1]ENERO 2017'!$J$155</f>
        <v>70000000</v>
      </c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3">
        <f t="shared" si="59"/>
        <v>0</v>
      </c>
      <c r="AY77" s="22">
        <f t="shared" si="70"/>
        <v>0</v>
      </c>
      <c r="AZ77" s="22">
        <f t="shared" si="71"/>
        <v>0</v>
      </c>
      <c r="BA77" s="22">
        <f t="shared" si="71"/>
        <v>0</v>
      </c>
      <c r="BB77" s="22">
        <f t="shared" si="71"/>
        <v>0</v>
      </c>
      <c r="BC77" s="22">
        <f t="shared" si="71"/>
        <v>0</v>
      </c>
      <c r="BD77" s="22">
        <f t="shared" si="71"/>
        <v>0</v>
      </c>
      <c r="BE77" s="22">
        <f t="shared" si="71"/>
        <v>0</v>
      </c>
      <c r="BF77" s="22">
        <f t="shared" si="71"/>
        <v>0</v>
      </c>
      <c r="BG77" s="22">
        <f t="shared" si="71"/>
        <v>0</v>
      </c>
      <c r="BH77" s="22">
        <f t="shared" si="71"/>
        <v>0</v>
      </c>
      <c r="BI77" s="22">
        <f t="shared" si="71"/>
        <v>0</v>
      </c>
      <c r="BJ77" s="22">
        <f t="shared" si="71"/>
        <v>0</v>
      </c>
      <c r="BK77" s="22">
        <f t="shared" si="71"/>
        <v>0</v>
      </c>
      <c r="BL77" s="22">
        <f t="shared" si="71"/>
        <v>0</v>
      </c>
      <c r="BM77" s="22">
        <f t="shared" si="71"/>
        <v>0</v>
      </c>
      <c r="BN77" s="22">
        <f t="shared" si="71"/>
        <v>0</v>
      </c>
      <c r="BO77" s="22">
        <f t="shared" si="71"/>
        <v>0</v>
      </c>
      <c r="BP77" s="22">
        <f t="shared" si="72"/>
        <v>0</v>
      </c>
      <c r="BQ77" s="22">
        <f t="shared" si="72"/>
        <v>0</v>
      </c>
      <c r="BR77" s="22">
        <f t="shared" si="72"/>
        <v>0</v>
      </c>
      <c r="BS77" s="22">
        <f t="shared" si="72"/>
        <v>0</v>
      </c>
      <c r="BT77" s="23">
        <f t="shared" si="61"/>
        <v>0.26533048571428569</v>
      </c>
      <c r="BU77" s="22">
        <f t="shared" si="73"/>
        <v>18573134</v>
      </c>
      <c r="BV77" s="22">
        <f>+'[2]FEBRERO 2017'!$H$229</f>
        <v>18573134</v>
      </c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3">
        <f t="shared" si="47"/>
        <v>0.73466951428571425</v>
      </c>
      <c r="CQ77" s="22">
        <f t="shared" si="74"/>
        <v>51426866</v>
      </c>
      <c r="CR77" s="22">
        <f t="shared" ref="CR77:CR89" si="77">H77-BV77</f>
        <v>51426866</v>
      </c>
      <c r="CS77" s="22">
        <f t="shared" si="75"/>
        <v>0</v>
      </c>
      <c r="CT77" s="22">
        <f t="shared" si="75"/>
        <v>0</v>
      </c>
      <c r="CU77" s="22">
        <f t="shared" si="75"/>
        <v>0</v>
      </c>
      <c r="CV77" s="22">
        <f t="shared" si="75"/>
        <v>0</v>
      </c>
      <c r="CW77" s="22">
        <f t="shared" si="75"/>
        <v>0</v>
      </c>
      <c r="CX77" s="22">
        <f t="shared" si="75"/>
        <v>0</v>
      </c>
      <c r="CY77" s="22">
        <f t="shared" si="75"/>
        <v>0</v>
      </c>
      <c r="CZ77" s="22">
        <f t="shared" si="75"/>
        <v>0</v>
      </c>
      <c r="DA77" s="22">
        <f t="shared" si="75"/>
        <v>0</v>
      </c>
      <c r="DB77" s="22">
        <f t="shared" si="75"/>
        <v>0</v>
      </c>
      <c r="DC77" s="22">
        <f t="shared" si="75"/>
        <v>0</v>
      </c>
      <c r="DD77" s="22">
        <f t="shared" si="75"/>
        <v>0</v>
      </c>
      <c r="DE77" s="22">
        <f t="shared" si="75"/>
        <v>0</v>
      </c>
      <c r="DF77" s="22">
        <f t="shared" si="75"/>
        <v>0</v>
      </c>
      <c r="DG77" s="22">
        <f t="shared" si="75"/>
        <v>0</v>
      </c>
      <c r="DH77" s="22">
        <f t="shared" si="75"/>
        <v>0</v>
      </c>
      <c r="DI77" s="22">
        <f t="shared" si="76"/>
        <v>0</v>
      </c>
      <c r="DJ77" s="22">
        <f t="shared" si="76"/>
        <v>0</v>
      </c>
      <c r="DK77" s="22">
        <f t="shared" si="76"/>
        <v>0</v>
      </c>
      <c r="DN77" s="236"/>
      <c r="DO77" s="234"/>
      <c r="DP77" s="234"/>
      <c r="DQ77" s="234"/>
    </row>
    <row r="78" spans="1:121" s="46" customFormat="1" ht="21.75" hidden="1" customHeight="1" x14ac:dyDescent="0.25">
      <c r="A78" s="162"/>
      <c r="B78" s="152"/>
      <c r="C78" s="52" t="s">
        <v>245</v>
      </c>
      <c r="D78" s="19" t="s">
        <v>246</v>
      </c>
      <c r="E78" s="20">
        <v>301</v>
      </c>
      <c r="F78" s="21" t="s">
        <v>242</v>
      </c>
      <c r="G78" s="22">
        <f t="shared" si="68"/>
        <v>45000000</v>
      </c>
      <c r="H78" s="22">
        <v>15000000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>
        <v>30000000</v>
      </c>
      <c r="X78" s="22"/>
      <c r="Y78" s="22"/>
      <c r="Z78" s="22"/>
      <c r="AA78" s="22"/>
      <c r="AB78" s="23">
        <f t="shared" si="58"/>
        <v>1</v>
      </c>
      <c r="AC78" s="22">
        <f t="shared" si="69"/>
        <v>45000000</v>
      </c>
      <c r="AD78" s="22">
        <f>+'[1]ENERO 2017'!$J$163</f>
        <v>15000000</v>
      </c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>
        <f>+'[1]ENERO 2017'!$Q$163</f>
        <v>30000000</v>
      </c>
      <c r="AT78" s="22"/>
      <c r="AU78" s="22"/>
      <c r="AV78" s="22"/>
      <c r="AW78" s="22"/>
      <c r="AX78" s="23">
        <f t="shared" si="59"/>
        <v>0</v>
      </c>
      <c r="AY78" s="22">
        <f t="shared" si="70"/>
        <v>0</v>
      </c>
      <c r="AZ78" s="22">
        <f t="shared" si="71"/>
        <v>0</v>
      </c>
      <c r="BA78" s="22">
        <f t="shared" si="71"/>
        <v>0</v>
      </c>
      <c r="BB78" s="22">
        <f t="shared" si="71"/>
        <v>0</v>
      </c>
      <c r="BC78" s="22">
        <f t="shared" si="71"/>
        <v>0</v>
      </c>
      <c r="BD78" s="22">
        <f t="shared" si="71"/>
        <v>0</v>
      </c>
      <c r="BE78" s="22">
        <f t="shared" si="71"/>
        <v>0</v>
      </c>
      <c r="BF78" s="22">
        <f t="shared" si="71"/>
        <v>0</v>
      </c>
      <c r="BG78" s="22">
        <f t="shared" si="71"/>
        <v>0</v>
      </c>
      <c r="BH78" s="22">
        <f t="shared" si="71"/>
        <v>0</v>
      </c>
      <c r="BI78" s="22">
        <f t="shared" si="71"/>
        <v>0</v>
      </c>
      <c r="BJ78" s="22">
        <f t="shared" si="71"/>
        <v>0</v>
      </c>
      <c r="BK78" s="22">
        <f t="shared" si="71"/>
        <v>0</v>
      </c>
      <c r="BL78" s="22">
        <f t="shared" si="71"/>
        <v>0</v>
      </c>
      <c r="BM78" s="22">
        <f t="shared" si="71"/>
        <v>0</v>
      </c>
      <c r="BN78" s="22">
        <f t="shared" si="71"/>
        <v>0</v>
      </c>
      <c r="BO78" s="22">
        <f t="shared" si="71"/>
        <v>0</v>
      </c>
      <c r="BP78" s="22">
        <f t="shared" si="72"/>
        <v>0</v>
      </c>
      <c r="BQ78" s="22">
        <f t="shared" si="72"/>
        <v>0</v>
      </c>
      <c r="BR78" s="22">
        <f t="shared" si="72"/>
        <v>0</v>
      </c>
      <c r="BS78" s="22">
        <f t="shared" si="72"/>
        <v>0</v>
      </c>
      <c r="BT78" s="23">
        <f t="shared" si="61"/>
        <v>0.66947800000000002</v>
      </c>
      <c r="BU78" s="22">
        <f t="shared" si="73"/>
        <v>30126510</v>
      </c>
      <c r="BV78" s="22">
        <f>+'[5]ABRIL 2017'!$H$281</f>
        <v>5746510</v>
      </c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>
        <f>+'[4]FEBRERO 2017'!$H$203</f>
        <v>24380000</v>
      </c>
      <c r="CL78" s="22"/>
      <c r="CM78" s="22"/>
      <c r="CN78" s="22"/>
      <c r="CO78" s="22"/>
      <c r="CP78" s="23">
        <f t="shared" si="47"/>
        <v>0.33052199999999998</v>
      </c>
      <c r="CQ78" s="22">
        <f t="shared" si="74"/>
        <v>14873490</v>
      </c>
      <c r="CR78" s="22">
        <f t="shared" si="77"/>
        <v>9253490</v>
      </c>
      <c r="CS78" s="22">
        <f t="shared" si="75"/>
        <v>0</v>
      </c>
      <c r="CT78" s="22">
        <f t="shared" si="75"/>
        <v>0</v>
      </c>
      <c r="CU78" s="22">
        <f t="shared" si="75"/>
        <v>0</v>
      </c>
      <c r="CV78" s="22">
        <f t="shared" si="75"/>
        <v>0</v>
      </c>
      <c r="CW78" s="22">
        <f t="shared" si="75"/>
        <v>0</v>
      </c>
      <c r="CX78" s="22">
        <f t="shared" si="75"/>
        <v>0</v>
      </c>
      <c r="CY78" s="22">
        <f t="shared" si="75"/>
        <v>0</v>
      </c>
      <c r="CZ78" s="22">
        <f t="shared" si="75"/>
        <v>0</v>
      </c>
      <c r="DA78" s="22">
        <f t="shared" si="75"/>
        <v>0</v>
      </c>
      <c r="DB78" s="22">
        <f t="shared" si="75"/>
        <v>0</v>
      </c>
      <c r="DC78" s="22">
        <f t="shared" si="75"/>
        <v>0</v>
      </c>
      <c r="DD78" s="22">
        <f t="shared" si="75"/>
        <v>0</v>
      </c>
      <c r="DE78" s="22">
        <f t="shared" si="75"/>
        <v>0</v>
      </c>
      <c r="DF78" s="22">
        <f t="shared" si="75"/>
        <v>0</v>
      </c>
      <c r="DG78" s="22">
        <f t="shared" si="75"/>
        <v>5620000</v>
      </c>
      <c r="DH78" s="22">
        <f t="shared" si="75"/>
        <v>0</v>
      </c>
      <c r="DI78" s="22">
        <f t="shared" si="76"/>
        <v>0</v>
      </c>
      <c r="DJ78" s="22">
        <f t="shared" si="76"/>
        <v>0</v>
      </c>
      <c r="DK78" s="22">
        <f t="shared" si="76"/>
        <v>0</v>
      </c>
      <c r="DN78" s="236"/>
      <c r="DO78" s="234"/>
      <c r="DP78" s="234"/>
      <c r="DQ78" s="234"/>
    </row>
    <row r="79" spans="1:121" ht="39.75" hidden="1" customHeight="1" x14ac:dyDescent="0.25">
      <c r="A79" s="162"/>
      <c r="B79" s="152"/>
      <c r="C79" s="52" t="s">
        <v>247</v>
      </c>
      <c r="D79" s="19" t="s">
        <v>248</v>
      </c>
      <c r="E79" s="20">
        <v>301</v>
      </c>
      <c r="F79" s="77" t="s">
        <v>249</v>
      </c>
      <c r="G79" s="22">
        <f t="shared" si="68"/>
        <v>7000000</v>
      </c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78">
        <f>2000000+5000000</f>
        <v>7000000</v>
      </c>
      <c r="AB79" s="23">
        <f t="shared" si="58"/>
        <v>0</v>
      </c>
      <c r="AC79" s="22">
        <f t="shared" si="69"/>
        <v>0</v>
      </c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3">
        <f t="shared" si="59"/>
        <v>1</v>
      </c>
      <c r="AY79" s="22">
        <f t="shared" si="70"/>
        <v>7000000</v>
      </c>
      <c r="AZ79" s="22">
        <f t="shared" si="71"/>
        <v>0</v>
      </c>
      <c r="BA79" s="22">
        <f t="shared" si="71"/>
        <v>0</v>
      </c>
      <c r="BB79" s="22">
        <f t="shared" si="71"/>
        <v>0</v>
      </c>
      <c r="BC79" s="22">
        <f t="shared" si="71"/>
        <v>0</v>
      </c>
      <c r="BD79" s="22">
        <f t="shared" si="71"/>
        <v>0</v>
      </c>
      <c r="BE79" s="22">
        <f t="shared" si="71"/>
        <v>0</v>
      </c>
      <c r="BF79" s="22">
        <f t="shared" si="71"/>
        <v>0</v>
      </c>
      <c r="BG79" s="22">
        <f t="shared" si="71"/>
        <v>0</v>
      </c>
      <c r="BH79" s="22">
        <f t="shared" si="71"/>
        <v>0</v>
      </c>
      <c r="BI79" s="22">
        <f t="shared" si="71"/>
        <v>0</v>
      </c>
      <c r="BJ79" s="22">
        <f t="shared" si="71"/>
        <v>0</v>
      </c>
      <c r="BK79" s="22">
        <f t="shared" si="71"/>
        <v>0</v>
      </c>
      <c r="BL79" s="22">
        <f t="shared" si="71"/>
        <v>0</v>
      </c>
      <c r="BM79" s="22">
        <f t="shared" si="71"/>
        <v>0</v>
      </c>
      <c r="BN79" s="22">
        <f t="shared" si="71"/>
        <v>0</v>
      </c>
      <c r="BO79" s="22">
        <f t="shared" si="71"/>
        <v>0</v>
      </c>
      <c r="BP79" s="22">
        <f t="shared" si="72"/>
        <v>0</v>
      </c>
      <c r="BQ79" s="22">
        <f t="shared" si="72"/>
        <v>0</v>
      </c>
      <c r="BR79" s="22">
        <f t="shared" si="72"/>
        <v>0</v>
      </c>
      <c r="BS79" s="22">
        <f t="shared" si="72"/>
        <v>7000000</v>
      </c>
      <c r="BT79" s="23">
        <f t="shared" si="61"/>
        <v>0</v>
      </c>
      <c r="BU79" s="22">
        <f t="shared" si="73"/>
        <v>0</v>
      </c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3">
        <f t="shared" si="47"/>
        <v>1</v>
      </c>
      <c r="CQ79" s="22">
        <f t="shared" si="74"/>
        <v>7000000</v>
      </c>
      <c r="CR79" s="22">
        <f t="shared" si="77"/>
        <v>0</v>
      </c>
      <c r="CS79" s="22">
        <f t="shared" si="75"/>
        <v>0</v>
      </c>
      <c r="CT79" s="22">
        <f t="shared" si="75"/>
        <v>0</v>
      </c>
      <c r="CU79" s="22">
        <f t="shared" si="75"/>
        <v>0</v>
      </c>
      <c r="CV79" s="22">
        <f t="shared" si="75"/>
        <v>0</v>
      </c>
      <c r="CW79" s="22">
        <f t="shared" si="75"/>
        <v>0</v>
      </c>
      <c r="CX79" s="22">
        <f t="shared" si="75"/>
        <v>0</v>
      </c>
      <c r="CY79" s="22">
        <f t="shared" si="75"/>
        <v>0</v>
      </c>
      <c r="CZ79" s="22">
        <f t="shared" si="75"/>
        <v>0</v>
      </c>
      <c r="DA79" s="22">
        <f t="shared" si="75"/>
        <v>0</v>
      </c>
      <c r="DB79" s="22">
        <f t="shared" si="75"/>
        <v>0</v>
      </c>
      <c r="DC79" s="22">
        <f t="shared" si="75"/>
        <v>0</v>
      </c>
      <c r="DD79" s="22">
        <f t="shared" si="75"/>
        <v>0</v>
      </c>
      <c r="DE79" s="22">
        <f t="shared" si="75"/>
        <v>0</v>
      </c>
      <c r="DF79" s="22">
        <f t="shared" si="75"/>
        <v>0</v>
      </c>
      <c r="DG79" s="22">
        <f t="shared" si="75"/>
        <v>0</v>
      </c>
      <c r="DH79" s="22">
        <f t="shared" si="75"/>
        <v>0</v>
      </c>
      <c r="DI79" s="22">
        <f t="shared" si="76"/>
        <v>0</v>
      </c>
      <c r="DJ79" s="22">
        <f t="shared" si="76"/>
        <v>0</v>
      </c>
      <c r="DK79" s="22">
        <f t="shared" si="76"/>
        <v>7000000</v>
      </c>
      <c r="DN79" s="236"/>
      <c r="DO79" s="234"/>
      <c r="DP79" s="234"/>
      <c r="DQ79" s="234"/>
    </row>
    <row r="80" spans="1:121" ht="31.5" hidden="1" customHeight="1" x14ac:dyDescent="0.25">
      <c r="A80" s="162"/>
      <c r="B80" s="152"/>
      <c r="C80" s="52" t="s">
        <v>250</v>
      </c>
      <c r="D80" s="19" t="s">
        <v>251</v>
      </c>
      <c r="E80" s="20">
        <v>301</v>
      </c>
      <c r="F80" s="21" t="s">
        <v>242</v>
      </c>
      <c r="G80" s="22">
        <f t="shared" si="68"/>
        <v>35000000</v>
      </c>
      <c r="H80" s="22">
        <v>35000000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3">
        <f t="shared" si="58"/>
        <v>1</v>
      </c>
      <c r="AC80" s="22">
        <f t="shared" si="69"/>
        <v>35000000</v>
      </c>
      <c r="AD80" s="22">
        <f>+'[1]ENERO 2017'!$J$177</f>
        <v>35000000</v>
      </c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>
        <f t="shared" si="59"/>
        <v>0</v>
      </c>
      <c r="AY80" s="22">
        <f t="shared" si="70"/>
        <v>0</v>
      </c>
      <c r="AZ80" s="22">
        <f t="shared" si="71"/>
        <v>0</v>
      </c>
      <c r="BA80" s="22">
        <f t="shared" si="71"/>
        <v>0</v>
      </c>
      <c r="BB80" s="22">
        <f t="shared" si="71"/>
        <v>0</v>
      </c>
      <c r="BC80" s="22">
        <f t="shared" si="71"/>
        <v>0</v>
      </c>
      <c r="BD80" s="22">
        <f t="shared" si="71"/>
        <v>0</v>
      </c>
      <c r="BE80" s="22">
        <f t="shared" si="71"/>
        <v>0</v>
      </c>
      <c r="BF80" s="22">
        <f t="shared" si="71"/>
        <v>0</v>
      </c>
      <c r="BG80" s="22">
        <f t="shared" si="71"/>
        <v>0</v>
      </c>
      <c r="BH80" s="22">
        <f t="shared" si="71"/>
        <v>0</v>
      </c>
      <c r="BI80" s="22">
        <f t="shared" si="71"/>
        <v>0</v>
      </c>
      <c r="BJ80" s="22">
        <f t="shared" si="71"/>
        <v>0</v>
      </c>
      <c r="BK80" s="22">
        <f t="shared" si="71"/>
        <v>0</v>
      </c>
      <c r="BL80" s="22">
        <f t="shared" si="71"/>
        <v>0</v>
      </c>
      <c r="BM80" s="22">
        <f t="shared" si="71"/>
        <v>0</v>
      </c>
      <c r="BN80" s="22">
        <f t="shared" si="71"/>
        <v>0</v>
      </c>
      <c r="BO80" s="22">
        <f t="shared" si="71"/>
        <v>0</v>
      </c>
      <c r="BP80" s="22">
        <f t="shared" si="72"/>
        <v>0</v>
      </c>
      <c r="BQ80" s="22">
        <f t="shared" si="72"/>
        <v>0</v>
      </c>
      <c r="BR80" s="22">
        <f t="shared" si="72"/>
        <v>0</v>
      </c>
      <c r="BS80" s="22">
        <f t="shared" si="72"/>
        <v>0</v>
      </c>
      <c r="BT80" s="23">
        <f t="shared" si="61"/>
        <v>0.57065279999999996</v>
      </c>
      <c r="BU80" s="22">
        <f t="shared" si="73"/>
        <v>19972848</v>
      </c>
      <c r="BV80" s="22">
        <f>+'[2]FEBRERO 2017'!$H$257</f>
        <v>19972848</v>
      </c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3">
        <f t="shared" si="47"/>
        <v>0.42934720000000004</v>
      </c>
      <c r="CQ80" s="22">
        <f t="shared" si="74"/>
        <v>15027152</v>
      </c>
      <c r="CR80" s="22">
        <f t="shared" si="77"/>
        <v>15027152</v>
      </c>
      <c r="CS80" s="22">
        <f t="shared" si="75"/>
        <v>0</v>
      </c>
      <c r="CT80" s="22">
        <f t="shared" si="75"/>
        <v>0</v>
      </c>
      <c r="CU80" s="22">
        <f t="shared" si="75"/>
        <v>0</v>
      </c>
      <c r="CV80" s="22">
        <f t="shared" si="75"/>
        <v>0</v>
      </c>
      <c r="CW80" s="22">
        <f t="shared" si="75"/>
        <v>0</v>
      </c>
      <c r="CX80" s="22">
        <f t="shared" si="75"/>
        <v>0</v>
      </c>
      <c r="CY80" s="22">
        <f t="shared" si="75"/>
        <v>0</v>
      </c>
      <c r="CZ80" s="22">
        <f t="shared" si="75"/>
        <v>0</v>
      </c>
      <c r="DA80" s="22">
        <f t="shared" si="75"/>
        <v>0</v>
      </c>
      <c r="DB80" s="22">
        <f t="shared" si="75"/>
        <v>0</v>
      </c>
      <c r="DC80" s="22">
        <f t="shared" si="75"/>
        <v>0</v>
      </c>
      <c r="DD80" s="22">
        <f t="shared" si="75"/>
        <v>0</v>
      </c>
      <c r="DE80" s="22">
        <f t="shared" si="75"/>
        <v>0</v>
      </c>
      <c r="DF80" s="22">
        <f t="shared" si="75"/>
        <v>0</v>
      </c>
      <c r="DG80" s="22">
        <f t="shared" si="75"/>
        <v>0</v>
      </c>
      <c r="DH80" s="22">
        <f t="shared" si="75"/>
        <v>0</v>
      </c>
      <c r="DI80" s="22">
        <f t="shared" si="76"/>
        <v>0</v>
      </c>
      <c r="DJ80" s="22">
        <f t="shared" si="76"/>
        <v>0</v>
      </c>
      <c r="DK80" s="22">
        <f t="shared" si="76"/>
        <v>0</v>
      </c>
      <c r="DN80" s="236"/>
      <c r="DO80" s="234"/>
      <c r="DP80" s="234"/>
      <c r="DQ80" s="234"/>
    </row>
    <row r="81" spans="1:121" ht="20.25" hidden="1" customHeight="1" x14ac:dyDescent="0.25">
      <c r="A81" s="162"/>
      <c r="B81" s="152"/>
      <c r="C81" s="52" t="s">
        <v>252</v>
      </c>
      <c r="D81" s="19" t="s">
        <v>253</v>
      </c>
      <c r="E81" s="20">
        <v>301</v>
      </c>
      <c r="F81" s="21" t="s">
        <v>146</v>
      </c>
      <c r="G81" s="22">
        <f t="shared" si="68"/>
        <v>140000000</v>
      </c>
      <c r="H81" s="22"/>
      <c r="I81" s="22">
        <v>60000000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>
        <v>80000000</v>
      </c>
      <c r="X81" s="22"/>
      <c r="Y81" s="22"/>
      <c r="Z81" s="22"/>
      <c r="AA81" s="22"/>
      <c r="AB81" s="23">
        <f t="shared" si="58"/>
        <v>1</v>
      </c>
      <c r="AC81" s="22">
        <f t="shared" si="69"/>
        <v>140000000</v>
      </c>
      <c r="AD81" s="22"/>
      <c r="AE81" s="22">
        <f>+'[1]ENERO 2017'!$K$184</f>
        <v>60000000</v>
      </c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>
        <f>+'[5]ABRIL 2017'!$Y$304</f>
        <v>80000000</v>
      </c>
      <c r="AT81" s="22"/>
      <c r="AU81" s="22"/>
      <c r="AV81" s="22"/>
      <c r="AW81" s="22"/>
      <c r="AX81" s="23">
        <f t="shared" si="59"/>
        <v>0</v>
      </c>
      <c r="AY81" s="22">
        <f t="shared" si="70"/>
        <v>0</v>
      </c>
      <c r="AZ81" s="22">
        <f t="shared" si="71"/>
        <v>0</v>
      </c>
      <c r="BA81" s="22">
        <f t="shared" si="71"/>
        <v>0</v>
      </c>
      <c r="BB81" s="22">
        <f t="shared" si="71"/>
        <v>0</v>
      </c>
      <c r="BC81" s="22">
        <f t="shared" si="71"/>
        <v>0</v>
      </c>
      <c r="BD81" s="22">
        <f t="shared" si="71"/>
        <v>0</v>
      </c>
      <c r="BE81" s="22">
        <f t="shared" si="71"/>
        <v>0</v>
      </c>
      <c r="BF81" s="22">
        <f t="shared" si="71"/>
        <v>0</v>
      </c>
      <c r="BG81" s="22">
        <f t="shared" si="71"/>
        <v>0</v>
      </c>
      <c r="BH81" s="22">
        <f t="shared" si="71"/>
        <v>0</v>
      </c>
      <c r="BI81" s="22">
        <f t="shared" si="71"/>
        <v>0</v>
      </c>
      <c r="BJ81" s="22">
        <f t="shared" si="71"/>
        <v>0</v>
      </c>
      <c r="BK81" s="22">
        <f t="shared" si="71"/>
        <v>0</v>
      </c>
      <c r="BL81" s="22">
        <f t="shared" si="71"/>
        <v>0</v>
      </c>
      <c r="BM81" s="22">
        <f t="shared" si="71"/>
        <v>0</v>
      </c>
      <c r="BN81" s="22">
        <f t="shared" si="71"/>
        <v>0</v>
      </c>
      <c r="BO81" s="22">
        <f t="shared" si="71"/>
        <v>0</v>
      </c>
      <c r="BP81" s="22">
        <f t="shared" si="72"/>
        <v>0</v>
      </c>
      <c r="BQ81" s="22">
        <f t="shared" si="72"/>
        <v>0</v>
      </c>
      <c r="BR81" s="22">
        <f t="shared" si="72"/>
        <v>0</v>
      </c>
      <c r="BS81" s="22">
        <f t="shared" si="72"/>
        <v>0</v>
      </c>
      <c r="BT81" s="23">
        <f t="shared" si="61"/>
        <v>0.92801532142857146</v>
      </c>
      <c r="BU81" s="22">
        <f t="shared" si="73"/>
        <v>129922145</v>
      </c>
      <c r="BV81" s="22"/>
      <c r="BW81" s="22">
        <f>+'[3]MAYO 2017'!$H$390</f>
        <v>60000000</v>
      </c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>
        <f>+'[3]MAYO 2017'!$H$370+'[3]MAYO 2017'!$H$393</f>
        <v>69922145</v>
      </c>
      <c r="CL81" s="22"/>
      <c r="CM81" s="22"/>
      <c r="CN81" s="22"/>
      <c r="CO81" s="22"/>
      <c r="CP81" s="23">
        <f t="shared" si="47"/>
        <v>7.198467857142854E-2</v>
      </c>
      <c r="CQ81" s="22">
        <f t="shared" si="74"/>
        <v>10077855</v>
      </c>
      <c r="CR81" s="22">
        <f t="shared" si="77"/>
        <v>0</v>
      </c>
      <c r="CS81" s="22">
        <f t="shared" si="75"/>
        <v>0</v>
      </c>
      <c r="CT81" s="22">
        <f t="shared" si="75"/>
        <v>0</v>
      </c>
      <c r="CU81" s="22">
        <f t="shared" si="75"/>
        <v>0</v>
      </c>
      <c r="CV81" s="22">
        <f t="shared" si="75"/>
        <v>0</v>
      </c>
      <c r="CW81" s="22">
        <f t="shared" si="75"/>
        <v>0</v>
      </c>
      <c r="CX81" s="22">
        <f t="shared" si="75"/>
        <v>0</v>
      </c>
      <c r="CY81" s="22">
        <f t="shared" si="75"/>
        <v>0</v>
      </c>
      <c r="CZ81" s="22">
        <f t="shared" si="75"/>
        <v>0</v>
      </c>
      <c r="DA81" s="22">
        <f t="shared" si="75"/>
        <v>0</v>
      </c>
      <c r="DB81" s="22">
        <f t="shared" si="75"/>
        <v>0</v>
      </c>
      <c r="DC81" s="22">
        <f t="shared" si="75"/>
        <v>0</v>
      </c>
      <c r="DD81" s="22">
        <f t="shared" si="75"/>
        <v>0</v>
      </c>
      <c r="DE81" s="22">
        <f t="shared" si="75"/>
        <v>0</v>
      </c>
      <c r="DF81" s="22">
        <f t="shared" si="75"/>
        <v>0</v>
      </c>
      <c r="DG81" s="22">
        <f t="shared" si="75"/>
        <v>10077855</v>
      </c>
      <c r="DH81" s="22">
        <f t="shared" si="75"/>
        <v>0</v>
      </c>
      <c r="DI81" s="22">
        <f t="shared" si="76"/>
        <v>0</v>
      </c>
      <c r="DJ81" s="22">
        <f t="shared" si="76"/>
        <v>0</v>
      </c>
      <c r="DK81" s="22">
        <f t="shared" si="76"/>
        <v>0</v>
      </c>
      <c r="DN81" s="236"/>
      <c r="DO81" s="234"/>
      <c r="DP81" s="234"/>
      <c r="DQ81" s="234"/>
    </row>
    <row r="82" spans="1:121" ht="36" hidden="1" customHeight="1" x14ac:dyDescent="0.25">
      <c r="A82" s="162"/>
      <c r="B82" s="152"/>
      <c r="C82" s="52" t="s">
        <v>254</v>
      </c>
      <c r="D82" s="19" t="s">
        <v>255</v>
      </c>
      <c r="E82" s="20">
        <v>301</v>
      </c>
      <c r="F82" s="21" t="s">
        <v>256</v>
      </c>
      <c r="G82" s="22">
        <f t="shared" si="68"/>
        <v>29955000</v>
      </c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>
        <v>29955000</v>
      </c>
      <c r="X82" s="22"/>
      <c r="Y82" s="22"/>
      <c r="Z82" s="22"/>
      <c r="AA82" s="22"/>
      <c r="AB82" s="23">
        <f t="shared" si="58"/>
        <v>1</v>
      </c>
      <c r="AC82" s="22">
        <f t="shared" si="69"/>
        <v>29955000</v>
      </c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>
        <f>+'[1]ENERO 2017'!$Q$191</f>
        <v>29955000</v>
      </c>
      <c r="AT82" s="22"/>
      <c r="AU82" s="22"/>
      <c r="AV82" s="22"/>
      <c r="AW82" s="22"/>
      <c r="AX82" s="23">
        <f t="shared" si="59"/>
        <v>0</v>
      </c>
      <c r="AY82" s="22">
        <f t="shared" si="70"/>
        <v>0</v>
      </c>
      <c r="AZ82" s="22">
        <f t="shared" si="71"/>
        <v>0</v>
      </c>
      <c r="BA82" s="22">
        <f t="shared" si="71"/>
        <v>0</v>
      </c>
      <c r="BB82" s="22">
        <f t="shared" si="71"/>
        <v>0</v>
      </c>
      <c r="BC82" s="22">
        <f t="shared" si="71"/>
        <v>0</v>
      </c>
      <c r="BD82" s="22">
        <f t="shared" si="71"/>
        <v>0</v>
      </c>
      <c r="BE82" s="22">
        <f t="shared" si="71"/>
        <v>0</v>
      </c>
      <c r="BF82" s="22">
        <f t="shared" si="71"/>
        <v>0</v>
      </c>
      <c r="BG82" s="22">
        <f t="shared" si="71"/>
        <v>0</v>
      </c>
      <c r="BH82" s="22">
        <f t="shared" si="71"/>
        <v>0</v>
      </c>
      <c r="BI82" s="22">
        <f t="shared" si="71"/>
        <v>0</v>
      </c>
      <c r="BJ82" s="22">
        <f t="shared" si="71"/>
        <v>0</v>
      </c>
      <c r="BK82" s="22">
        <f t="shared" si="71"/>
        <v>0</v>
      </c>
      <c r="BL82" s="22">
        <f t="shared" si="71"/>
        <v>0</v>
      </c>
      <c r="BM82" s="22">
        <f t="shared" si="71"/>
        <v>0</v>
      </c>
      <c r="BN82" s="22">
        <f t="shared" si="71"/>
        <v>0</v>
      </c>
      <c r="BO82" s="22">
        <f t="shared" si="71"/>
        <v>0</v>
      </c>
      <c r="BP82" s="22">
        <f t="shared" si="72"/>
        <v>0</v>
      </c>
      <c r="BQ82" s="22">
        <f t="shared" si="72"/>
        <v>0</v>
      </c>
      <c r="BR82" s="22">
        <f t="shared" si="72"/>
        <v>0</v>
      </c>
      <c r="BS82" s="22">
        <f t="shared" si="72"/>
        <v>0</v>
      </c>
      <c r="BT82" s="23">
        <f t="shared" si="61"/>
        <v>0.70219983308295775</v>
      </c>
      <c r="BU82" s="22">
        <f t="shared" si="73"/>
        <v>21034396</v>
      </c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>
        <f>+'[2]FEBRERO 2017'!$H$288</f>
        <v>21034396</v>
      </c>
      <c r="CL82" s="22"/>
      <c r="CM82" s="22"/>
      <c r="CN82" s="22"/>
      <c r="CO82" s="22"/>
      <c r="CP82" s="23">
        <f t="shared" si="47"/>
        <v>0.29780016691704225</v>
      </c>
      <c r="CQ82" s="22">
        <f t="shared" si="74"/>
        <v>8920604</v>
      </c>
      <c r="CR82" s="22">
        <f t="shared" si="77"/>
        <v>0</v>
      </c>
      <c r="CS82" s="22">
        <f t="shared" si="75"/>
        <v>0</v>
      </c>
      <c r="CT82" s="22">
        <f t="shared" si="75"/>
        <v>0</v>
      </c>
      <c r="CU82" s="22">
        <f t="shared" si="75"/>
        <v>0</v>
      </c>
      <c r="CV82" s="22">
        <f t="shared" si="75"/>
        <v>0</v>
      </c>
      <c r="CW82" s="22">
        <f t="shared" si="75"/>
        <v>0</v>
      </c>
      <c r="CX82" s="22">
        <f t="shared" si="75"/>
        <v>0</v>
      </c>
      <c r="CY82" s="22">
        <f t="shared" si="75"/>
        <v>0</v>
      </c>
      <c r="CZ82" s="22">
        <f t="shared" si="75"/>
        <v>0</v>
      </c>
      <c r="DA82" s="22">
        <f t="shared" si="75"/>
        <v>0</v>
      </c>
      <c r="DB82" s="22">
        <f t="shared" si="75"/>
        <v>0</v>
      </c>
      <c r="DC82" s="22">
        <f t="shared" si="75"/>
        <v>0</v>
      </c>
      <c r="DD82" s="22">
        <f t="shared" si="75"/>
        <v>0</v>
      </c>
      <c r="DE82" s="22">
        <f t="shared" si="75"/>
        <v>0</v>
      </c>
      <c r="DF82" s="22">
        <f t="shared" si="75"/>
        <v>0</v>
      </c>
      <c r="DG82" s="22">
        <f t="shared" si="75"/>
        <v>8920604</v>
      </c>
      <c r="DH82" s="22">
        <f t="shared" si="75"/>
        <v>0</v>
      </c>
      <c r="DI82" s="22">
        <f t="shared" si="76"/>
        <v>0</v>
      </c>
      <c r="DJ82" s="22">
        <f t="shared" si="76"/>
        <v>0</v>
      </c>
      <c r="DK82" s="22">
        <f t="shared" si="76"/>
        <v>0</v>
      </c>
      <c r="DN82" s="236"/>
      <c r="DO82" s="234"/>
      <c r="DP82" s="234"/>
      <c r="DQ82" s="234"/>
    </row>
    <row r="83" spans="1:121" ht="29.25" hidden="1" customHeight="1" x14ac:dyDescent="0.25">
      <c r="A83" s="162"/>
      <c r="B83" s="65" t="s">
        <v>257</v>
      </c>
      <c r="C83" s="79" t="s">
        <v>258</v>
      </c>
      <c r="D83" s="19" t="s">
        <v>259</v>
      </c>
      <c r="E83" s="28">
        <v>301</v>
      </c>
      <c r="F83" s="21" t="s">
        <v>260</v>
      </c>
      <c r="G83" s="22">
        <f t="shared" si="68"/>
        <v>416000000</v>
      </c>
      <c r="H83" s="22">
        <v>30000000</v>
      </c>
      <c r="I83" s="22">
        <v>270000000</v>
      </c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>
        <v>115000000</v>
      </c>
      <c r="U83" s="22"/>
      <c r="V83" s="22"/>
      <c r="W83" s="22"/>
      <c r="X83" s="22"/>
      <c r="Y83" s="22"/>
      <c r="Z83" s="22"/>
      <c r="AA83" s="78">
        <v>1000000</v>
      </c>
      <c r="AB83" s="23">
        <f t="shared" si="58"/>
        <v>0.72115384615384615</v>
      </c>
      <c r="AC83" s="22">
        <f t="shared" si="69"/>
        <v>300000000</v>
      </c>
      <c r="AD83" s="22">
        <f>+'[1]ENERO 2017'!$J$198</f>
        <v>30000000</v>
      </c>
      <c r="AE83" s="22">
        <f>+'[1]ENERO 2017'!$K$198</f>
        <v>270000000</v>
      </c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3">
        <f t="shared" si="59"/>
        <v>0.27884615384615385</v>
      </c>
      <c r="AY83" s="22">
        <f t="shared" si="70"/>
        <v>116000000</v>
      </c>
      <c r="AZ83" s="22">
        <f t="shared" si="71"/>
        <v>0</v>
      </c>
      <c r="BA83" s="22">
        <f t="shared" si="71"/>
        <v>0</v>
      </c>
      <c r="BB83" s="22">
        <f t="shared" si="71"/>
        <v>0</v>
      </c>
      <c r="BC83" s="22">
        <f t="shared" si="71"/>
        <v>0</v>
      </c>
      <c r="BD83" s="22">
        <f t="shared" si="71"/>
        <v>0</v>
      </c>
      <c r="BE83" s="22">
        <f t="shared" si="71"/>
        <v>0</v>
      </c>
      <c r="BF83" s="22">
        <f t="shared" si="71"/>
        <v>0</v>
      </c>
      <c r="BG83" s="22">
        <f t="shared" si="71"/>
        <v>0</v>
      </c>
      <c r="BH83" s="22">
        <f t="shared" si="71"/>
        <v>0</v>
      </c>
      <c r="BI83" s="22">
        <f t="shared" si="71"/>
        <v>0</v>
      </c>
      <c r="BJ83" s="22">
        <f t="shared" si="71"/>
        <v>0</v>
      </c>
      <c r="BK83" s="22">
        <f t="shared" si="71"/>
        <v>0</v>
      </c>
      <c r="BL83" s="22">
        <f t="shared" si="71"/>
        <v>115000000</v>
      </c>
      <c r="BM83" s="22">
        <f t="shared" si="71"/>
        <v>0</v>
      </c>
      <c r="BN83" s="22">
        <f t="shared" si="71"/>
        <v>0</v>
      </c>
      <c r="BO83" s="22">
        <f t="shared" si="71"/>
        <v>0</v>
      </c>
      <c r="BP83" s="22">
        <f t="shared" si="72"/>
        <v>0</v>
      </c>
      <c r="BQ83" s="22">
        <f t="shared" si="72"/>
        <v>0</v>
      </c>
      <c r="BR83" s="22">
        <f t="shared" si="72"/>
        <v>0</v>
      </c>
      <c r="BS83" s="22">
        <f t="shared" si="72"/>
        <v>1000000</v>
      </c>
      <c r="BT83" s="23">
        <f t="shared" si="61"/>
        <v>0.49132928605769233</v>
      </c>
      <c r="BU83" s="22">
        <f t="shared" si="73"/>
        <v>204392983</v>
      </c>
      <c r="BV83" s="22">
        <f>+'[2]FEBRERO 2017'!$H$297</f>
        <v>22000000</v>
      </c>
      <c r="BW83" s="22">
        <f>+'[3]MAYO 2017'!$H$411</f>
        <v>182392983</v>
      </c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3">
        <f t="shared" si="47"/>
        <v>0.50867071394230767</v>
      </c>
      <c r="CQ83" s="22">
        <f t="shared" si="74"/>
        <v>211607017</v>
      </c>
      <c r="CR83" s="22">
        <f t="shared" si="77"/>
        <v>8000000</v>
      </c>
      <c r="CS83" s="22">
        <f t="shared" si="75"/>
        <v>87607017</v>
      </c>
      <c r="CT83" s="22">
        <f t="shared" si="75"/>
        <v>0</v>
      </c>
      <c r="CU83" s="22">
        <f t="shared" si="75"/>
        <v>0</v>
      </c>
      <c r="CV83" s="22">
        <f t="shared" si="75"/>
        <v>0</v>
      </c>
      <c r="CW83" s="22">
        <f t="shared" si="75"/>
        <v>0</v>
      </c>
      <c r="CX83" s="22">
        <f t="shared" si="75"/>
        <v>0</v>
      </c>
      <c r="CY83" s="22">
        <f t="shared" si="75"/>
        <v>0</v>
      </c>
      <c r="CZ83" s="22">
        <f t="shared" si="75"/>
        <v>0</v>
      </c>
      <c r="DA83" s="22">
        <f t="shared" si="75"/>
        <v>0</v>
      </c>
      <c r="DB83" s="22">
        <f t="shared" si="75"/>
        <v>0</v>
      </c>
      <c r="DC83" s="22">
        <f t="shared" si="75"/>
        <v>0</v>
      </c>
      <c r="DD83" s="22">
        <f t="shared" si="75"/>
        <v>115000000</v>
      </c>
      <c r="DE83" s="22">
        <f t="shared" si="75"/>
        <v>0</v>
      </c>
      <c r="DF83" s="22">
        <f t="shared" si="75"/>
        <v>0</v>
      </c>
      <c r="DG83" s="22">
        <f t="shared" si="75"/>
        <v>0</v>
      </c>
      <c r="DH83" s="22">
        <f t="shared" si="75"/>
        <v>0</v>
      </c>
      <c r="DI83" s="22">
        <f t="shared" si="76"/>
        <v>0</v>
      </c>
      <c r="DJ83" s="22">
        <f t="shared" si="76"/>
        <v>0</v>
      </c>
      <c r="DK83" s="22">
        <f t="shared" si="76"/>
        <v>1000000</v>
      </c>
      <c r="DN83" s="236"/>
      <c r="DO83" s="234"/>
      <c r="DP83" s="234"/>
      <c r="DQ83" s="234"/>
    </row>
    <row r="84" spans="1:121" ht="48" hidden="1" customHeight="1" x14ac:dyDescent="0.25">
      <c r="A84" s="162"/>
      <c r="B84" s="80" t="s">
        <v>261</v>
      </c>
      <c r="C84" s="52" t="s">
        <v>262</v>
      </c>
      <c r="D84" s="19" t="s">
        <v>263</v>
      </c>
      <c r="E84" s="20">
        <v>301</v>
      </c>
      <c r="F84" s="21" t="s">
        <v>264</v>
      </c>
      <c r="G84" s="22">
        <f t="shared" si="68"/>
        <v>410548971</v>
      </c>
      <c r="H84" s="22">
        <v>20000000</v>
      </c>
      <c r="I84" s="22">
        <v>270000000</v>
      </c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>
        <v>115450000</v>
      </c>
      <c r="U84" s="22"/>
      <c r="V84" s="22"/>
      <c r="W84" s="22"/>
      <c r="X84" s="22"/>
      <c r="Y84" s="22"/>
      <c r="Z84" s="22"/>
      <c r="AA84" s="78">
        <f>3000000+2098971</f>
        <v>5098971</v>
      </c>
      <c r="AB84" s="23">
        <f t="shared" si="58"/>
        <v>0.7063712747680958</v>
      </c>
      <c r="AC84" s="22">
        <f t="shared" si="69"/>
        <v>290000000</v>
      </c>
      <c r="AD84" s="22">
        <f>+'[1]ENERO 2017'!$J$213</f>
        <v>20000000</v>
      </c>
      <c r="AE84" s="22">
        <f>+'[1]ENERO 2017'!$K$213</f>
        <v>270000000</v>
      </c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3">
        <f t="shared" si="59"/>
        <v>0.2936287252319042</v>
      </c>
      <c r="AY84" s="22">
        <f t="shared" si="70"/>
        <v>120548971</v>
      </c>
      <c r="AZ84" s="22">
        <f t="shared" si="71"/>
        <v>0</v>
      </c>
      <c r="BA84" s="22">
        <f t="shared" si="71"/>
        <v>0</v>
      </c>
      <c r="BB84" s="22">
        <f t="shared" si="71"/>
        <v>0</v>
      </c>
      <c r="BC84" s="22">
        <f t="shared" si="71"/>
        <v>0</v>
      </c>
      <c r="BD84" s="22">
        <f t="shared" si="71"/>
        <v>0</v>
      </c>
      <c r="BE84" s="22">
        <f t="shared" si="71"/>
        <v>0</v>
      </c>
      <c r="BF84" s="22">
        <f t="shared" si="71"/>
        <v>0</v>
      </c>
      <c r="BG84" s="22">
        <f t="shared" si="71"/>
        <v>0</v>
      </c>
      <c r="BH84" s="22">
        <f t="shared" si="71"/>
        <v>0</v>
      </c>
      <c r="BI84" s="22">
        <f t="shared" si="71"/>
        <v>0</v>
      </c>
      <c r="BJ84" s="22">
        <f t="shared" si="71"/>
        <v>0</v>
      </c>
      <c r="BK84" s="22">
        <f t="shared" si="71"/>
        <v>0</v>
      </c>
      <c r="BL84" s="22">
        <f t="shared" si="71"/>
        <v>115450000</v>
      </c>
      <c r="BM84" s="22">
        <f t="shared" si="71"/>
        <v>0</v>
      </c>
      <c r="BN84" s="22">
        <f t="shared" si="71"/>
        <v>0</v>
      </c>
      <c r="BO84" s="22">
        <f t="shared" si="71"/>
        <v>0</v>
      </c>
      <c r="BP84" s="22">
        <f t="shared" si="72"/>
        <v>0</v>
      </c>
      <c r="BQ84" s="22">
        <f t="shared" si="72"/>
        <v>0</v>
      </c>
      <c r="BR84" s="22">
        <f t="shared" si="72"/>
        <v>0</v>
      </c>
      <c r="BS84" s="22">
        <f t="shared" si="72"/>
        <v>5098971</v>
      </c>
      <c r="BT84" s="23">
        <f t="shared" si="61"/>
        <v>0.5020781917877466</v>
      </c>
      <c r="BU84" s="22">
        <f t="shared" si="73"/>
        <v>206127685</v>
      </c>
      <c r="BV84" s="22">
        <f>+'[2]FEBRERO 2017'!$H$347</f>
        <v>20000000</v>
      </c>
      <c r="BW84" s="22">
        <f>+'[3]MAYO 2017'!$H$455</f>
        <v>186127685</v>
      </c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3">
        <f t="shared" si="47"/>
        <v>0.4979218082122534</v>
      </c>
      <c r="CQ84" s="22">
        <f t="shared" si="74"/>
        <v>204421286</v>
      </c>
      <c r="CR84" s="22">
        <f t="shared" si="77"/>
        <v>0</v>
      </c>
      <c r="CS84" s="22">
        <f t="shared" si="75"/>
        <v>83872315</v>
      </c>
      <c r="CT84" s="22">
        <f t="shared" si="75"/>
        <v>0</v>
      </c>
      <c r="CU84" s="22">
        <f t="shared" si="75"/>
        <v>0</v>
      </c>
      <c r="CV84" s="22">
        <f t="shared" si="75"/>
        <v>0</v>
      </c>
      <c r="CW84" s="22">
        <f t="shared" si="75"/>
        <v>0</v>
      </c>
      <c r="CX84" s="22">
        <f t="shared" si="75"/>
        <v>0</v>
      </c>
      <c r="CY84" s="22">
        <f t="shared" si="75"/>
        <v>0</v>
      </c>
      <c r="CZ84" s="22">
        <f t="shared" si="75"/>
        <v>0</v>
      </c>
      <c r="DA84" s="22">
        <f t="shared" si="75"/>
        <v>0</v>
      </c>
      <c r="DB84" s="22">
        <f t="shared" si="75"/>
        <v>0</v>
      </c>
      <c r="DC84" s="22">
        <f t="shared" si="75"/>
        <v>0</v>
      </c>
      <c r="DD84" s="22">
        <f t="shared" si="75"/>
        <v>115450000</v>
      </c>
      <c r="DE84" s="22">
        <f t="shared" si="75"/>
        <v>0</v>
      </c>
      <c r="DF84" s="22">
        <f t="shared" si="75"/>
        <v>0</v>
      </c>
      <c r="DG84" s="22">
        <f t="shared" si="75"/>
        <v>0</v>
      </c>
      <c r="DH84" s="22">
        <f t="shared" si="75"/>
        <v>0</v>
      </c>
      <c r="DI84" s="22">
        <f t="shared" si="76"/>
        <v>0</v>
      </c>
      <c r="DJ84" s="22">
        <f t="shared" si="76"/>
        <v>0</v>
      </c>
      <c r="DK84" s="22">
        <f t="shared" si="76"/>
        <v>5098971</v>
      </c>
      <c r="DN84" s="236"/>
      <c r="DO84" s="234"/>
      <c r="DP84" s="234"/>
      <c r="DQ84" s="234"/>
    </row>
    <row r="85" spans="1:121" ht="74.25" hidden="1" customHeight="1" x14ac:dyDescent="0.25">
      <c r="A85" s="162"/>
      <c r="B85" s="80" t="s">
        <v>265</v>
      </c>
      <c r="C85" s="52" t="s">
        <v>266</v>
      </c>
      <c r="D85" s="19" t="s">
        <v>267</v>
      </c>
      <c r="E85" s="20">
        <v>301</v>
      </c>
      <c r="F85" s="21" t="s">
        <v>268</v>
      </c>
      <c r="G85" s="22">
        <f t="shared" si="68"/>
        <v>91165225</v>
      </c>
      <c r="H85" s="22">
        <v>880851</v>
      </c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>
        <v>37683184</v>
      </c>
      <c r="X85" s="22"/>
      <c r="Y85" s="22"/>
      <c r="Z85" s="22"/>
      <c r="AA85" s="78">
        <f>33000000+4901190+5000000+5500000+4200000</f>
        <v>52601190</v>
      </c>
      <c r="AB85" s="23">
        <f t="shared" si="58"/>
        <v>0.86730849400086496</v>
      </c>
      <c r="AC85" s="22">
        <f t="shared" si="69"/>
        <v>79068374</v>
      </c>
      <c r="AD85" s="22">
        <f>+'[1]ENERO 2017'!$J$220</f>
        <v>880851</v>
      </c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>
        <f>+'[1]ENERO 2017'!$Q$220</f>
        <v>36802333</v>
      </c>
      <c r="AT85" s="22"/>
      <c r="AU85" s="22"/>
      <c r="AV85" s="22"/>
      <c r="AW85" s="22">
        <f>+'[3]MAYO 2017'!$AC$485</f>
        <v>41385190</v>
      </c>
      <c r="AX85" s="23">
        <f t="shared" si="59"/>
        <v>0.13269150599913504</v>
      </c>
      <c r="AY85" s="22">
        <f t="shared" si="70"/>
        <v>12096851</v>
      </c>
      <c r="AZ85" s="22">
        <f t="shared" si="71"/>
        <v>0</v>
      </c>
      <c r="BA85" s="22">
        <f t="shared" si="71"/>
        <v>0</v>
      </c>
      <c r="BB85" s="22">
        <f t="shared" si="71"/>
        <v>0</v>
      </c>
      <c r="BC85" s="22">
        <f t="shared" si="71"/>
        <v>0</v>
      </c>
      <c r="BD85" s="22">
        <f t="shared" si="71"/>
        <v>0</v>
      </c>
      <c r="BE85" s="22">
        <f t="shared" si="71"/>
        <v>0</v>
      </c>
      <c r="BF85" s="22">
        <f t="shared" si="71"/>
        <v>0</v>
      </c>
      <c r="BG85" s="22">
        <f t="shared" si="71"/>
        <v>0</v>
      </c>
      <c r="BH85" s="22">
        <f t="shared" si="71"/>
        <v>0</v>
      </c>
      <c r="BI85" s="22">
        <f t="shared" si="71"/>
        <v>0</v>
      </c>
      <c r="BJ85" s="22">
        <f t="shared" si="71"/>
        <v>0</v>
      </c>
      <c r="BK85" s="22">
        <f t="shared" si="71"/>
        <v>0</v>
      </c>
      <c r="BL85" s="22">
        <f t="shared" si="71"/>
        <v>0</v>
      </c>
      <c r="BM85" s="22">
        <f t="shared" si="71"/>
        <v>0</v>
      </c>
      <c r="BN85" s="22">
        <f t="shared" si="71"/>
        <v>0</v>
      </c>
      <c r="BO85" s="22">
        <f t="shared" si="71"/>
        <v>880851</v>
      </c>
      <c r="BP85" s="22">
        <f t="shared" si="72"/>
        <v>0</v>
      </c>
      <c r="BQ85" s="22">
        <f t="shared" si="72"/>
        <v>0</v>
      </c>
      <c r="BR85" s="22">
        <f t="shared" si="72"/>
        <v>0</v>
      </c>
      <c r="BS85" s="22">
        <f t="shared" si="72"/>
        <v>11216000</v>
      </c>
      <c r="BT85" s="23">
        <f t="shared" si="61"/>
        <v>0.18344165771542822</v>
      </c>
      <c r="BU85" s="22">
        <f t="shared" si="73"/>
        <v>16723500</v>
      </c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>
        <f>+'[2]FEBRERO 2017'!$H$354</f>
        <v>1170000</v>
      </c>
      <c r="CL85" s="22"/>
      <c r="CM85" s="22"/>
      <c r="CN85" s="22"/>
      <c r="CO85" s="22">
        <f>+'[3]MAYO 2017'!$H$489+'[3]MAYO 2017'!$H$496</f>
        <v>15553500</v>
      </c>
      <c r="CP85" s="23">
        <f t="shared" si="47"/>
        <v>0.8165583422845718</v>
      </c>
      <c r="CQ85" s="22">
        <f t="shared" si="74"/>
        <v>74441725</v>
      </c>
      <c r="CR85" s="22">
        <f t="shared" si="77"/>
        <v>880851</v>
      </c>
      <c r="CS85" s="22">
        <f t="shared" si="75"/>
        <v>0</v>
      </c>
      <c r="CT85" s="22">
        <f t="shared" si="75"/>
        <v>0</v>
      </c>
      <c r="CU85" s="22">
        <f t="shared" si="75"/>
        <v>0</v>
      </c>
      <c r="CV85" s="22">
        <f t="shared" si="75"/>
        <v>0</v>
      </c>
      <c r="CW85" s="22">
        <f t="shared" si="75"/>
        <v>0</v>
      </c>
      <c r="CX85" s="22">
        <f t="shared" si="75"/>
        <v>0</v>
      </c>
      <c r="CY85" s="22">
        <f t="shared" si="75"/>
        <v>0</v>
      </c>
      <c r="CZ85" s="22">
        <f t="shared" si="75"/>
        <v>0</v>
      </c>
      <c r="DA85" s="22">
        <f t="shared" si="75"/>
        <v>0</v>
      </c>
      <c r="DB85" s="22">
        <f t="shared" si="75"/>
        <v>0</v>
      </c>
      <c r="DC85" s="22">
        <f t="shared" si="75"/>
        <v>0</v>
      </c>
      <c r="DD85" s="22">
        <f t="shared" si="75"/>
        <v>0</v>
      </c>
      <c r="DE85" s="22">
        <f t="shared" si="75"/>
        <v>0</v>
      </c>
      <c r="DF85" s="22">
        <f t="shared" si="75"/>
        <v>0</v>
      </c>
      <c r="DG85" s="22">
        <f t="shared" si="75"/>
        <v>36513184</v>
      </c>
      <c r="DH85" s="22">
        <f t="shared" si="75"/>
        <v>0</v>
      </c>
      <c r="DI85" s="22">
        <f t="shared" si="76"/>
        <v>0</v>
      </c>
      <c r="DJ85" s="22">
        <f t="shared" si="76"/>
        <v>0</v>
      </c>
      <c r="DK85" s="22">
        <f t="shared" si="76"/>
        <v>37047690</v>
      </c>
      <c r="DN85" s="236"/>
      <c r="DO85" s="234"/>
      <c r="DP85" s="234"/>
      <c r="DQ85" s="234"/>
    </row>
    <row r="86" spans="1:121" ht="33" hidden="1" customHeight="1" x14ac:dyDescent="0.25">
      <c r="A86" s="162"/>
      <c r="B86" s="151" t="s">
        <v>269</v>
      </c>
      <c r="C86" s="52" t="s">
        <v>270</v>
      </c>
      <c r="D86" s="19" t="s">
        <v>271</v>
      </c>
      <c r="E86" s="20">
        <v>301</v>
      </c>
      <c r="F86" s="21" t="s">
        <v>242</v>
      </c>
      <c r="G86" s="22">
        <f t="shared" si="68"/>
        <v>1431437569</v>
      </c>
      <c r="H86" s="22">
        <f>5000000+6859058</f>
        <v>11859058</v>
      </c>
      <c r="I86" s="22"/>
      <c r="J86" s="22"/>
      <c r="K86" s="22">
        <v>26578511</v>
      </c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>
        <v>1393000000</v>
      </c>
      <c r="X86" s="22"/>
      <c r="Y86" s="22"/>
      <c r="Z86" s="22"/>
      <c r="AA86" s="22"/>
      <c r="AB86" s="23">
        <f t="shared" si="58"/>
        <v>0.96679528326673392</v>
      </c>
      <c r="AC86" s="22">
        <f t="shared" si="69"/>
        <v>1383907090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>
        <f>+'[1]ENERO 2017'!$Q$228</f>
        <v>1383907090</v>
      </c>
      <c r="AT86" s="22"/>
      <c r="AU86" s="22"/>
      <c r="AV86" s="22"/>
      <c r="AW86" s="22"/>
      <c r="AX86" s="23">
        <f t="shared" si="59"/>
        <v>3.3204716733266082E-2</v>
      </c>
      <c r="AY86" s="22">
        <f t="shared" si="70"/>
        <v>47530479</v>
      </c>
      <c r="AZ86" s="22">
        <f t="shared" si="71"/>
        <v>11859058</v>
      </c>
      <c r="BA86" s="22">
        <f t="shared" si="71"/>
        <v>0</v>
      </c>
      <c r="BB86" s="22">
        <f t="shared" si="71"/>
        <v>0</v>
      </c>
      <c r="BC86" s="22">
        <f t="shared" si="71"/>
        <v>26578511</v>
      </c>
      <c r="BD86" s="22">
        <f t="shared" si="71"/>
        <v>0</v>
      </c>
      <c r="BE86" s="22">
        <f t="shared" si="71"/>
        <v>0</v>
      </c>
      <c r="BF86" s="22">
        <f t="shared" si="71"/>
        <v>0</v>
      </c>
      <c r="BG86" s="22">
        <f t="shared" si="71"/>
        <v>0</v>
      </c>
      <c r="BH86" s="22">
        <f t="shared" si="71"/>
        <v>0</v>
      </c>
      <c r="BI86" s="22">
        <f t="shared" si="71"/>
        <v>0</v>
      </c>
      <c r="BJ86" s="22">
        <f t="shared" si="71"/>
        <v>0</v>
      </c>
      <c r="BK86" s="22">
        <f t="shared" si="71"/>
        <v>0</v>
      </c>
      <c r="BL86" s="22">
        <f t="shared" si="71"/>
        <v>0</v>
      </c>
      <c r="BM86" s="22">
        <f t="shared" si="71"/>
        <v>0</v>
      </c>
      <c r="BN86" s="22">
        <f t="shared" si="71"/>
        <v>0</v>
      </c>
      <c r="BO86" s="22">
        <f t="shared" si="71"/>
        <v>9092910</v>
      </c>
      <c r="BP86" s="22">
        <f t="shared" si="72"/>
        <v>0</v>
      </c>
      <c r="BQ86" s="22">
        <f t="shared" si="72"/>
        <v>0</v>
      </c>
      <c r="BR86" s="22">
        <f t="shared" si="72"/>
        <v>0</v>
      </c>
      <c r="BS86" s="22">
        <f t="shared" si="72"/>
        <v>0</v>
      </c>
      <c r="BT86" s="23">
        <f t="shared" si="61"/>
        <v>0.95898264774410147</v>
      </c>
      <c r="BU86" s="22">
        <f t="shared" si="73"/>
        <v>1372723790</v>
      </c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>
        <f>+'[4]FEBRERO 2017'!$H$307</f>
        <v>1372723790</v>
      </c>
      <c r="CL86" s="22"/>
      <c r="CM86" s="22"/>
      <c r="CN86" s="22"/>
      <c r="CO86" s="22"/>
      <c r="CP86" s="23">
        <f t="shared" si="47"/>
        <v>4.1017352255898532E-2</v>
      </c>
      <c r="CQ86" s="22">
        <f t="shared" si="74"/>
        <v>58713779</v>
      </c>
      <c r="CR86" s="22">
        <f t="shared" si="77"/>
        <v>11859058</v>
      </c>
      <c r="CS86" s="22">
        <f t="shared" si="75"/>
        <v>0</v>
      </c>
      <c r="CT86" s="22">
        <f t="shared" si="75"/>
        <v>0</v>
      </c>
      <c r="CU86" s="22">
        <f t="shared" si="75"/>
        <v>26578511</v>
      </c>
      <c r="CV86" s="22">
        <f t="shared" si="75"/>
        <v>0</v>
      </c>
      <c r="CW86" s="22">
        <f t="shared" si="75"/>
        <v>0</v>
      </c>
      <c r="CX86" s="22">
        <f t="shared" si="75"/>
        <v>0</v>
      </c>
      <c r="CY86" s="22">
        <f t="shared" si="75"/>
        <v>0</v>
      </c>
      <c r="CZ86" s="22">
        <f t="shared" si="75"/>
        <v>0</v>
      </c>
      <c r="DA86" s="22">
        <f t="shared" si="75"/>
        <v>0</v>
      </c>
      <c r="DB86" s="22">
        <f t="shared" si="75"/>
        <v>0</v>
      </c>
      <c r="DC86" s="22">
        <f t="shared" si="75"/>
        <v>0</v>
      </c>
      <c r="DD86" s="22">
        <f t="shared" si="75"/>
        <v>0</v>
      </c>
      <c r="DE86" s="22">
        <f t="shared" si="75"/>
        <v>0</v>
      </c>
      <c r="DF86" s="22">
        <f t="shared" si="75"/>
        <v>0</v>
      </c>
      <c r="DG86" s="22">
        <f t="shared" si="75"/>
        <v>20276210</v>
      </c>
      <c r="DH86" s="22">
        <f t="shared" si="75"/>
        <v>0</v>
      </c>
      <c r="DI86" s="22">
        <f t="shared" si="76"/>
        <v>0</v>
      </c>
      <c r="DJ86" s="22">
        <f t="shared" si="76"/>
        <v>0</v>
      </c>
      <c r="DK86" s="22">
        <f t="shared" si="76"/>
        <v>0</v>
      </c>
      <c r="DN86" s="236"/>
      <c r="DO86" s="234"/>
      <c r="DP86" s="234"/>
      <c r="DQ86" s="234"/>
    </row>
    <row r="87" spans="1:121" ht="36" hidden="1" customHeight="1" x14ac:dyDescent="0.25">
      <c r="A87" s="162"/>
      <c r="B87" s="152"/>
      <c r="C87" s="52" t="s">
        <v>272</v>
      </c>
      <c r="D87" s="19" t="s">
        <v>273</v>
      </c>
      <c r="E87" s="20">
        <v>301</v>
      </c>
      <c r="F87" s="21" t="s">
        <v>242</v>
      </c>
      <c r="G87" s="22">
        <f t="shared" si="68"/>
        <v>30000000</v>
      </c>
      <c r="H87" s="22"/>
      <c r="I87" s="22">
        <v>30000000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3">
        <f t="shared" si="58"/>
        <v>1</v>
      </c>
      <c r="AC87" s="22">
        <f t="shared" si="69"/>
        <v>30000000</v>
      </c>
      <c r="AD87" s="22"/>
      <c r="AE87" s="22">
        <f>+'[1]ENERO 2017'!$K$237</f>
        <v>30000000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3">
        <f t="shared" si="59"/>
        <v>0</v>
      </c>
      <c r="AY87" s="22">
        <f t="shared" si="70"/>
        <v>0</v>
      </c>
      <c r="AZ87" s="22">
        <f t="shared" si="71"/>
        <v>0</v>
      </c>
      <c r="BA87" s="22">
        <f t="shared" si="71"/>
        <v>0</v>
      </c>
      <c r="BB87" s="22">
        <f t="shared" si="71"/>
        <v>0</v>
      </c>
      <c r="BC87" s="22">
        <f t="shared" si="71"/>
        <v>0</v>
      </c>
      <c r="BD87" s="22">
        <f t="shared" si="71"/>
        <v>0</v>
      </c>
      <c r="BE87" s="22">
        <f t="shared" si="71"/>
        <v>0</v>
      </c>
      <c r="BF87" s="22">
        <f t="shared" si="71"/>
        <v>0</v>
      </c>
      <c r="BG87" s="22">
        <f t="shared" si="71"/>
        <v>0</v>
      </c>
      <c r="BH87" s="22">
        <f t="shared" si="71"/>
        <v>0</v>
      </c>
      <c r="BI87" s="22">
        <f t="shared" si="71"/>
        <v>0</v>
      </c>
      <c r="BJ87" s="22">
        <f t="shared" si="71"/>
        <v>0</v>
      </c>
      <c r="BK87" s="22">
        <f t="shared" si="71"/>
        <v>0</v>
      </c>
      <c r="BL87" s="22">
        <f t="shared" si="71"/>
        <v>0</v>
      </c>
      <c r="BM87" s="22">
        <f t="shared" si="71"/>
        <v>0</v>
      </c>
      <c r="BN87" s="22">
        <f t="shared" si="71"/>
        <v>0</v>
      </c>
      <c r="BO87" s="22">
        <f t="shared" si="71"/>
        <v>0</v>
      </c>
      <c r="BP87" s="22">
        <f t="shared" si="72"/>
        <v>0</v>
      </c>
      <c r="BQ87" s="22">
        <f t="shared" si="72"/>
        <v>0</v>
      </c>
      <c r="BR87" s="22">
        <f t="shared" si="72"/>
        <v>0</v>
      </c>
      <c r="BS87" s="22">
        <f t="shared" si="72"/>
        <v>0</v>
      </c>
      <c r="BT87" s="23">
        <f t="shared" si="61"/>
        <v>0.89882490000000004</v>
      </c>
      <c r="BU87" s="22">
        <f t="shared" si="73"/>
        <v>26964747</v>
      </c>
      <c r="BV87" s="22"/>
      <c r="BW87" s="22">
        <f>+'[5]ABRIL 2017'!$H$428</f>
        <v>26964747</v>
      </c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3">
        <f t="shared" si="47"/>
        <v>0.10117509999999996</v>
      </c>
      <c r="CQ87" s="22">
        <f t="shared" si="74"/>
        <v>3035253</v>
      </c>
      <c r="CR87" s="22">
        <f t="shared" si="77"/>
        <v>0</v>
      </c>
      <c r="CS87" s="22">
        <f t="shared" si="75"/>
        <v>3035253</v>
      </c>
      <c r="CT87" s="22">
        <f t="shared" si="75"/>
        <v>0</v>
      </c>
      <c r="CU87" s="22">
        <f t="shared" si="75"/>
        <v>0</v>
      </c>
      <c r="CV87" s="22">
        <f t="shared" si="75"/>
        <v>0</v>
      </c>
      <c r="CW87" s="22">
        <f t="shared" si="75"/>
        <v>0</v>
      </c>
      <c r="CX87" s="22">
        <f t="shared" si="75"/>
        <v>0</v>
      </c>
      <c r="CY87" s="22">
        <f t="shared" si="75"/>
        <v>0</v>
      </c>
      <c r="CZ87" s="22">
        <f t="shared" si="75"/>
        <v>0</v>
      </c>
      <c r="DA87" s="22">
        <f t="shared" si="75"/>
        <v>0</v>
      </c>
      <c r="DB87" s="22">
        <f t="shared" si="75"/>
        <v>0</v>
      </c>
      <c r="DC87" s="22">
        <f t="shared" si="75"/>
        <v>0</v>
      </c>
      <c r="DD87" s="22">
        <f t="shared" si="75"/>
        <v>0</v>
      </c>
      <c r="DE87" s="22">
        <f t="shared" si="75"/>
        <v>0</v>
      </c>
      <c r="DF87" s="22">
        <f t="shared" si="75"/>
        <v>0</v>
      </c>
      <c r="DG87" s="22">
        <f t="shared" si="75"/>
        <v>0</v>
      </c>
      <c r="DH87" s="22">
        <f t="shared" si="75"/>
        <v>0</v>
      </c>
      <c r="DI87" s="22">
        <f t="shared" si="76"/>
        <v>0</v>
      </c>
      <c r="DJ87" s="22">
        <f t="shared" si="76"/>
        <v>0</v>
      </c>
      <c r="DK87" s="22">
        <f t="shared" si="76"/>
        <v>0</v>
      </c>
      <c r="DN87" s="236"/>
      <c r="DO87" s="234"/>
      <c r="DP87" s="234"/>
      <c r="DQ87" s="234"/>
    </row>
    <row r="88" spans="1:121" ht="29.25" hidden="1" customHeight="1" x14ac:dyDescent="0.25">
      <c r="A88" s="162"/>
      <c r="B88" s="153"/>
      <c r="C88" s="52" t="s">
        <v>274</v>
      </c>
      <c r="D88" s="19" t="s">
        <v>275</v>
      </c>
      <c r="E88" s="81">
        <v>301</v>
      </c>
      <c r="F88" s="21" t="s">
        <v>276</v>
      </c>
      <c r="G88" s="22">
        <f t="shared" si="68"/>
        <v>85000000</v>
      </c>
      <c r="H88" s="22"/>
      <c r="I88" s="22">
        <v>84000000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78">
        <f>1000000</f>
        <v>1000000</v>
      </c>
      <c r="AB88" s="23">
        <f t="shared" si="58"/>
        <v>0.9882352941176471</v>
      </c>
      <c r="AC88" s="22">
        <f t="shared" si="69"/>
        <v>84000000</v>
      </c>
      <c r="AD88" s="22"/>
      <c r="AE88" s="22">
        <f>+'[1]ENERO 2017'!$K$244</f>
        <v>84000000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3">
        <f t="shared" si="59"/>
        <v>1.1764705882352899E-2</v>
      </c>
      <c r="AY88" s="22">
        <f t="shared" si="70"/>
        <v>1000000</v>
      </c>
      <c r="AZ88" s="22">
        <f t="shared" si="71"/>
        <v>0</v>
      </c>
      <c r="BA88" s="22">
        <f t="shared" si="71"/>
        <v>0</v>
      </c>
      <c r="BB88" s="22">
        <f t="shared" si="71"/>
        <v>0</v>
      </c>
      <c r="BC88" s="22">
        <f t="shared" si="71"/>
        <v>0</v>
      </c>
      <c r="BD88" s="22">
        <f t="shared" si="71"/>
        <v>0</v>
      </c>
      <c r="BE88" s="22">
        <f t="shared" si="71"/>
        <v>0</v>
      </c>
      <c r="BF88" s="22">
        <f t="shared" si="71"/>
        <v>0</v>
      </c>
      <c r="BG88" s="22">
        <f t="shared" si="71"/>
        <v>0</v>
      </c>
      <c r="BH88" s="22">
        <f t="shared" si="71"/>
        <v>0</v>
      </c>
      <c r="BI88" s="22">
        <f t="shared" si="71"/>
        <v>0</v>
      </c>
      <c r="BJ88" s="22">
        <f t="shared" si="71"/>
        <v>0</v>
      </c>
      <c r="BK88" s="22">
        <f t="shared" si="71"/>
        <v>0</v>
      </c>
      <c r="BL88" s="22">
        <f t="shared" si="71"/>
        <v>0</v>
      </c>
      <c r="BM88" s="22">
        <f t="shared" si="71"/>
        <v>0</v>
      </c>
      <c r="BN88" s="22">
        <f t="shared" si="71"/>
        <v>0</v>
      </c>
      <c r="BO88" s="22">
        <f t="shared" si="71"/>
        <v>0</v>
      </c>
      <c r="BP88" s="22">
        <f t="shared" si="72"/>
        <v>0</v>
      </c>
      <c r="BQ88" s="22">
        <f t="shared" si="72"/>
        <v>0</v>
      </c>
      <c r="BR88" s="22">
        <f t="shared" si="72"/>
        <v>0</v>
      </c>
      <c r="BS88" s="22">
        <f t="shared" si="72"/>
        <v>1000000</v>
      </c>
      <c r="BT88" s="23">
        <f t="shared" si="61"/>
        <v>0.88844283529411761</v>
      </c>
      <c r="BU88" s="22">
        <f t="shared" si="73"/>
        <v>75517641</v>
      </c>
      <c r="BV88" s="22"/>
      <c r="BW88" s="22">
        <f>+'[3]MAYO 2017'!$H$526</f>
        <v>75517641</v>
      </c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3">
        <f t="shared" si="47"/>
        <v>0.11155716470588239</v>
      </c>
      <c r="CQ88" s="22">
        <f t="shared" si="74"/>
        <v>9482359</v>
      </c>
      <c r="CR88" s="22">
        <f t="shared" si="77"/>
        <v>0</v>
      </c>
      <c r="CS88" s="22">
        <f t="shared" si="75"/>
        <v>8482359</v>
      </c>
      <c r="CT88" s="22">
        <f t="shared" si="75"/>
        <v>0</v>
      </c>
      <c r="CU88" s="22">
        <f t="shared" si="75"/>
        <v>0</v>
      </c>
      <c r="CV88" s="22">
        <f t="shared" si="75"/>
        <v>0</v>
      </c>
      <c r="CW88" s="22">
        <f t="shared" si="75"/>
        <v>0</v>
      </c>
      <c r="CX88" s="22">
        <f t="shared" si="75"/>
        <v>0</v>
      </c>
      <c r="CY88" s="22">
        <f t="shared" si="75"/>
        <v>0</v>
      </c>
      <c r="CZ88" s="22">
        <f t="shared" si="75"/>
        <v>0</v>
      </c>
      <c r="DA88" s="22">
        <f t="shared" si="75"/>
        <v>0</v>
      </c>
      <c r="DB88" s="22">
        <f t="shared" si="75"/>
        <v>0</v>
      </c>
      <c r="DC88" s="22">
        <f t="shared" si="75"/>
        <v>0</v>
      </c>
      <c r="DD88" s="22">
        <f t="shared" si="75"/>
        <v>0</v>
      </c>
      <c r="DE88" s="22">
        <f t="shared" si="75"/>
        <v>0</v>
      </c>
      <c r="DF88" s="22">
        <f t="shared" si="75"/>
        <v>0</v>
      </c>
      <c r="DG88" s="22">
        <f t="shared" si="75"/>
        <v>0</v>
      </c>
      <c r="DH88" s="22">
        <f t="shared" si="75"/>
        <v>0</v>
      </c>
      <c r="DI88" s="22">
        <f t="shared" si="76"/>
        <v>0</v>
      </c>
      <c r="DJ88" s="22">
        <f t="shared" si="76"/>
        <v>0</v>
      </c>
      <c r="DK88" s="22">
        <f t="shared" si="76"/>
        <v>1000000</v>
      </c>
      <c r="DN88" s="236"/>
      <c r="DO88" s="237"/>
      <c r="DP88" s="237"/>
      <c r="DQ88" s="238"/>
    </row>
    <row r="89" spans="1:121" ht="23.25" hidden="1" customHeight="1" x14ac:dyDescent="0.25">
      <c r="A89" s="162"/>
      <c r="B89" s="80" t="s">
        <v>277</v>
      </c>
      <c r="C89" s="52" t="s">
        <v>278</v>
      </c>
      <c r="D89" s="19" t="s">
        <v>279</v>
      </c>
      <c r="E89" s="81">
        <v>301</v>
      </c>
      <c r="F89" s="21" t="s">
        <v>242</v>
      </c>
      <c r="G89" s="22">
        <f t="shared" si="68"/>
        <v>50000000</v>
      </c>
      <c r="H89" s="22"/>
      <c r="I89" s="22"/>
      <c r="J89" s="22">
        <v>50000000</v>
      </c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3">
        <f t="shared" si="58"/>
        <v>1</v>
      </c>
      <c r="AC89" s="22">
        <f t="shared" si="69"/>
        <v>50000000</v>
      </c>
      <c r="AD89" s="22"/>
      <c r="AE89" s="22"/>
      <c r="AF89" s="22">
        <f>+'[1]ENERO 2017'!$L$252</f>
        <v>50000000</v>
      </c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3">
        <f t="shared" si="59"/>
        <v>0</v>
      </c>
      <c r="AY89" s="22">
        <f t="shared" si="70"/>
        <v>0</v>
      </c>
      <c r="AZ89" s="22">
        <f t="shared" si="71"/>
        <v>0</v>
      </c>
      <c r="BA89" s="22">
        <f t="shared" si="71"/>
        <v>0</v>
      </c>
      <c r="BB89" s="22">
        <f t="shared" si="71"/>
        <v>0</v>
      </c>
      <c r="BC89" s="22">
        <f t="shared" si="71"/>
        <v>0</v>
      </c>
      <c r="BD89" s="22">
        <f t="shared" si="71"/>
        <v>0</v>
      </c>
      <c r="BE89" s="22">
        <f t="shared" si="71"/>
        <v>0</v>
      </c>
      <c r="BF89" s="22">
        <f t="shared" si="71"/>
        <v>0</v>
      </c>
      <c r="BG89" s="22">
        <f t="shared" si="71"/>
        <v>0</v>
      </c>
      <c r="BH89" s="22">
        <f t="shared" si="71"/>
        <v>0</v>
      </c>
      <c r="BI89" s="22">
        <f t="shared" si="71"/>
        <v>0</v>
      </c>
      <c r="BJ89" s="22">
        <f t="shared" si="71"/>
        <v>0</v>
      </c>
      <c r="BK89" s="22">
        <f t="shared" si="71"/>
        <v>0</v>
      </c>
      <c r="BL89" s="22">
        <f t="shared" si="71"/>
        <v>0</v>
      </c>
      <c r="BM89" s="22">
        <f t="shared" si="71"/>
        <v>0</v>
      </c>
      <c r="BN89" s="22">
        <f t="shared" si="71"/>
        <v>0</v>
      </c>
      <c r="BO89" s="22">
        <f t="shared" si="72"/>
        <v>0</v>
      </c>
      <c r="BP89" s="22">
        <f t="shared" si="72"/>
        <v>0</v>
      </c>
      <c r="BQ89" s="22">
        <f t="shared" si="72"/>
        <v>0</v>
      </c>
      <c r="BR89" s="22">
        <f t="shared" si="72"/>
        <v>0</v>
      </c>
      <c r="BS89" s="22">
        <f t="shared" si="72"/>
        <v>0</v>
      </c>
      <c r="BT89" s="23">
        <f t="shared" si="61"/>
        <v>0.72192047999999998</v>
      </c>
      <c r="BU89" s="22">
        <f t="shared" si="73"/>
        <v>36096024</v>
      </c>
      <c r="BV89" s="22"/>
      <c r="BW89" s="22"/>
      <c r="BX89" s="22">
        <f>+'[4]FEBRERO 2017'!$H$357</f>
        <v>36096024</v>
      </c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3">
        <f t="shared" si="47"/>
        <v>0.27807952000000002</v>
      </c>
      <c r="CQ89" s="22">
        <f t="shared" si="74"/>
        <v>13903976</v>
      </c>
      <c r="CR89" s="22">
        <f t="shared" si="77"/>
        <v>0</v>
      </c>
      <c r="CS89" s="22">
        <f t="shared" si="75"/>
        <v>0</v>
      </c>
      <c r="CT89" s="22">
        <f t="shared" si="75"/>
        <v>13903976</v>
      </c>
      <c r="CU89" s="22">
        <f t="shared" si="75"/>
        <v>0</v>
      </c>
      <c r="CV89" s="22">
        <f t="shared" si="75"/>
        <v>0</v>
      </c>
      <c r="CW89" s="22">
        <f t="shared" si="75"/>
        <v>0</v>
      </c>
      <c r="CX89" s="22">
        <f t="shared" si="75"/>
        <v>0</v>
      </c>
      <c r="CY89" s="22">
        <f t="shared" si="75"/>
        <v>0</v>
      </c>
      <c r="CZ89" s="22">
        <f t="shared" si="75"/>
        <v>0</v>
      </c>
      <c r="DA89" s="22">
        <f t="shared" si="75"/>
        <v>0</v>
      </c>
      <c r="DB89" s="22">
        <f t="shared" si="75"/>
        <v>0</v>
      </c>
      <c r="DC89" s="22">
        <f t="shared" si="75"/>
        <v>0</v>
      </c>
      <c r="DD89" s="22">
        <f t="shared" si="75"/>
        <v>0</v>
      </c>
      <c r="DE89" s="22">
        <f t="shared" si="75"/>
        <v>0</v>
      </c>
      <c r="DF89" s="22">
        <f t="shared" si="75"/>
        <v>0</v>
      </c>
      <c r="DG89" s="22">
        <f t="shared" si="75"/>
        <v>0</v>
      </c>
      <c r="DH89" s="22">
        <f t="shared" si="75"/>
        <v>0</v>
      </c>
      <c r="DI89" s="22">
        <f t="shared" si="76"/>
        <v>0</v>
      </c>
      <c r="DJ89" s="22">
        <f t="shared" si="76"/>
        <v>0</v>
      </c>
      <c r="DK89" s="22">
        <f t="shared" si="76"/>
        <v>0</v>
      </c>
      <c r="DN89" s="236"/>
      <c r="DO89" s="234"/>
      <c r="DP89" s="234"/>
      <c r="DQ89" s="234"/>
    </row>
    <row r="90" spans="1:121" s="46" customFormat="1" ht="21" customHeight="1" thickTop="1" thickBot="1" x14ac:dyDescent="0.3">
      <c r="A90" s="76"/>
      <c r="B90" s="223" t="s">
        <v>357</v>
      </c>
      <c r="C90" s="224"/>
      <c r="D90" s="224"/>
      <c r="E90" s="224"/>
      <c r="F90" s="225"/>
      <c r="G90" s="59">
        <f t="shared" ref="G90:M90" si="78">SUM(G76:G89)</f>
        <v>2936106765</v>
      </c>
      <c r="H90" s="59">
        <f t="shared" si="78"/>
        <v>277739909</v>
      </c>
      <c r="I90" s="59">
        <f t="shared" si="78"/>
        <v>714000000</v>
      </c>
      <c r="J90" s="59">
        <f t="shared" si="78"/>
        <v>50000000</v>
      </c>
      <c r="K90" s="59">
        <f t="shared" si="78"/>
        <v>26578511</v>
      </c>
      <c r="L90" s="59">
        <f t="shared" si="78"/>
        <v>0</v>
      </c>
      <c r="M90" s="59">
        <f t="shared" si="78"/>
        <v>0</v>
      </c>
      <c r="N90" s="59"/>
      <c r="O90" s="59">
        <f t="shared" ref="O90:AA90" si="79">SUM(O76:O89)</f>
        <v>0</v>
      </c>
      <c r="P90" s="59">
        <f t="shared" si="79"/>
        <v>0</v>
      </c>
      <c r="Q90" s="59">
        <f t="shared" si="79"/>
        <v>0</v>
      </c>
      <c r="R90" s="59">
        <f t="shared" si="79"/>
        <v>0</v>
      </c>
      <c r="S90" s="59">
        <f t="shared" si="79"/>
        <v>0</v>
      </c>
      <c r="T90" s="59">
        <f t="shared" si="79"/>
        <v>230450000</v>
      </c>
      <c r="U90" s="59">
        <f t="shared" si="79"/>
        <v>0</v>
      </c>
      <c r="V90" s="59">
        <f t="shared" si="79"/>
        <v>0</v>
      </c>
      <c r="W90" s="59">
        <f t="shared" si="79"/>
        <v>1570638184</v>
      </c>
      <c r="X90" s="59">
        <f t="shared" si="79"/>
        <v>0</v>
      </c>
      <c r="Y90" s="59">
        <f t="shared" si="79"/>
        <v>0</v>
      </c>
      <c r="Z90" s="59">
        <f t="shared" si="79"/>
        <v>0</v>
      </c>
      <c r="AA90" s="59">
        <f t="shared" si="79"/>
        <v>66700161</v>
      </c>
      <c r="AB90" s="43">
        <f t="shared" si="58"/>
        <v>0.89640148490989902</v>
      </c>
      <c r="AC90" s="59">
        <f>SUM(AC76:AC89)</f>
        <v>2631930464</v>
      </c>
      <c r="AD90" s="59">
        <f t="shared" ref="AD90:AW90" si="80">SUM(AD76:AD89)</f>
        <v>265880851</v>
      </c>
      <c r="AE90" s="59">
        <f t="shared" si="80"/>
        <v>714000000</v>
      </c>
      <c r="AF90" s="59">
        <f t="shared" si="80"/>
        <v>50000000</v>
      </c>
      <c r="AG90" s="59">
        <f t="shared" si="80"/>
        <v>0</v>
      </c>
      <c r="AH90" s="59">
        <f t="shared" si="80"/>
        <v>0</v>
      </c>
      <c r="AI90" s="59">
        <f t="shared" si="80"/>
        <v>0</v>
      </c>
      <c r="AJ90" s="59">
        <f t="shared" si="80"/>
        <v>0</v>
      </c>
      <c r="AK90" s="59">
        <f t="shared" si="80"/>
        <v>0</v>
      </c>
      <c r="AL90" s="59">
        <f t="shared" si="80"/>
        <v>0</v>
      </c>
      <c r="AM90" s="59">
        <f t="shared" si="80"/>
        <v>0</v>
      </c>
      <c r="AN90" s="59">
        <f t="shared" si="80"/>
        <v>0</v>
      </c>
      <c r="AO90" s="59">
        <f t="shared" si="80"/>
        <v>0</v>
      </c>
      <c r="AP90" s="59">
        <f t="shared" si="80"/>
        <v>0</v>
      </c>
      <c r="AQ90" s="59">
        <f t="shared" si="80"/>
        <v>0</v>
      </c>
      <c r="AR90" s="59">
        <f t="shared" si="80"/>
        <v>0</v>
      </c>
      <c r="AS90" s="59">
        <f t="shared" si="80"/>
        <v>1560664423</v>
      </c>
      <c r="AT90" s="59">
        <f t="shared" si="80"/>
        <v>0</v>
      </c>
      <c r="AU90" s="59">
        <f t="shared" si="80"/>
        <v>0</v>
      </c>
      <c r="AV90" s="59">
        <f t="shared" si="80"/>
        <v>0</v>
      </c>
      <c r="AW90" s="59">
        <f t="shared" si="80"/>
        <v>41385190</v>
      </c>
      <c r="AX90" s="43">
        <f t="shared" si="59"/>
        <v>0.10359851509010098</v>
      </c>
      <c r="AY90" s="59">
        <f t="shared" ref="AY90:BS90" si="81">SUM(AY76:AY89)</f>
        <v>304176301</v>
      </c>
      <c r="AZ90" s="59">
        <f t="shared" si="81"/>
        <v>11859058</v>
      </c>
      <c r="BA90" s="59">
        <f t="shared" si="81"/>
        <v>0</v>
      </c>
      <c r="BB90" s="59">
        <f t="shared" si="81"/>
        <v>0</v>
      </c>
      <c r="BC90" s="59">
        <f t="shared" si="81"/>
        <v>26578511</v>
      </c>
      <c r="BD90" s="59">
        <f t="shared" si="81"/>
        <v>0</v>
      </c>
      <c r="BE90" s="59">
        <f t="shared" si="81"/>
        <v>0</v>
      </c>
      <c r="BF90" s="59">
        <f t="shared" si="81"/>
        <v>0</v>
      </c>
      <c r="BG90" s="59">
        <f t="shared" si="81"/>
        <v>0</v>
      </c>
      <c r="BH90" s="59">
        <f t="shared" si="81"/>
        <v>0</v>
      </c>
      <c r="BI90" s="59">
        <f t="shared" si="81"/>
        <v>0</v>
      </c>
      <c r="BJ90" s="59">
        <f t="shared" si="81"/>
        <v>0</v>
      </c>
      <c r="BK90" s="59">
        <f t="shared" si="81"/>
        <v>0</v>
      </c>
      <c r="BL90" s="59">
        <f t="shared" si="81"/>
        <v>230450000</v>
      </c>
      <c r="BM90" s="59">
        <f t="shared" si="81"/>
        <v>0</v>
      </c>
      <c r="BN90" s="59">
        <f t="shared" si="81"/>
        <v>0</v>
      </c>
      <c r="BO90" s="59">
        <f t="shared" si="81"/>
        <v>9973761</v>
      </c>
      <c r="BP90" s="59">
        <f t="shared" si="81"/>
        <v>0</v>
      </c>
      <c r="BQ90" s="59">
        <f t="shared" si="81"/>
        <v>0</v>
      </c>
      <c r="BR90" s="59">
        <f t="shared" si="81"/>
        <v>0</v>
      </c>
      <c r="BS90" s="59">
        <f t="shared" si="81"/>
        <v>25314971</v>
      </c>
      <c r="BT90" s="43">
        <f t="shared" si="61"/>
        <v>0.74860484748074207</v>
      </c>
      <c r="BU90" s="59">
        <f t="shared" ref="BU90:CO90" si="82">SUM(BU76:BU89)</f>
        <v>2197983757</v>
      </c>
      <c r="BV90" s="59">
        <f t="shared" si="82"/>
        <v>126100846</v>
      </c>
      <c r="BW90" s="59">
        <f t="shared" si="82"/>
        <v>531003056</v>
      </c>
      <c r="BX90" s="59">
        <f t="shared" si="82"/>
        <v>36096024</v>
      </c>
      <c r="BY90" s="59">
        <f t="shared" si="82"/>
        <v>0</v>
      </c>
      <c r="BZ90" s="59">
        <f t="shared" si="82"/>
        <v>0</v>
      </c>
      <c r="CA90" s="59">
        <f t="shared" si="82"/>
        <v>0</v>
      </c>
      <c r="CB90" s="59">
        <f t="shared" si="82"/>
        <v>0</v>
      </c>
      <c r="CC90" s="59">
        <f t="shared" si="82"/>
        <v>0</v>
      </c>
      <c r="CD90" s="59">
        <f t="shared" si="82"/>
        <v>0</v>
      </c>
      <c r="CE90" s="59">
        <f t="shared" si="82"/>
        <v>0</v>
      </c>
      <c r="CF90" s="59">
        <f t="shared" si="82"/>
        <v>0</v>
      </c>
      <c r="CG90" s="59">
        <f t="shared" si="82"/>
        <v>0</v>
      </c>
      <c r="CH90" s="59">
        <f t="shared" si="82"/>
        <v>0</v>
      </c>
      <c r="CI90" s="59">
        <f t="shared" si="82"/>
        <v>0</v>
      </c>
      <c r="CJ90" s="59">
        <f t="shared" si="82"/>
        <v>0</v>
      </c>
      <c r="CK90" s="59">
        <f t="shared" si="82"/>
        <v>1489230331</v>
      </c>
      <c r="CL90" s="59">
        <f t="shared" si="82"/>
        <v>0</v>
      </c>
      <c r="CM90" s="59">
        <f t="shared" si="82"/>
        <v>0</v>
      </c>
      <c r="CN90" s="59">
        <f t="shared" si="82"/>
        <v>0</v>
      </c>
      <c r="CO90" s="59">
        <f t="shared" si="82"/>
        <v>15553500</v>
      </c>
      <c r="CP90" s="43">
        <f t="shared" si="47"/>
        <v>0.25139515251925793</v>
      </c>
      <c r="CQ90" s="59">
        <f t="shared" ref="CQ90:DK90" si="83">SUM(CQ76:CQ89)</f>
        <v>738123008</v>
      </c>
      <c r="CR90" s="59">
        <f t="shared" si="83"/>
        <v>151639063</v>
      </c>
      <c r="CS90" s="59">
        <f t="shared" si="83"/>
        <v>182996944</v>
      </c>
      <c r="CT90" s="59">
        <f t="shared" si="83"/>
        <v>13903976</v>
      </c>
      <c r="CU90" s="59">
        <f t="shared" si="83"/>
        <v>26578511</v>
      </c>
      <c r="CV90" s="59">
        <f t="shared" si="83"/>
        <v>0</v>
      </c>
      <c r="CW90" s="59">
        <f t="shared" si="83"/>
        <v>0</v>
      </c>
      <c r="CX90" s="59">
        <f t="shared" si="83"/>
        <v>0</v>
      </c>
      <c r="CY90" s="59">
        <f t="shared" si="83"/>
        <v>0</v>
      </c>
      <c r="CZ90" s="59">
        <f t="shared" si="83"/>
        <v>0</v>
      </c>
      <c r="DA90" s="59">
        <f t="shared" si="83"/>
        <v>0</v>
      </c>
      <c r="DB90" s="59">
        <f t="shared" si="83"/>
        <v>0</v>
      </c>
      <c r="DC90" s="59">
        <f t="shared" si="83"/>
        <v>0</v>
      </c>
      <c r="DD90" s="59">
        <f t="shared" si="83"/>
        <v>230450000</v>
      </c>
      <c r="DE90" s="59">
        <f t="shared" si="83"/>
        <v>0</v>
      </c>
      <c r="DF90" s="59">
        <f t="shared" si="83"/>
        <v>0</v>
      </c>
      <c r="DG90" s="59">
        <f t="shared" si="83"/>
        <v>81407853</v>
      </c>
      <c r="DH90" s="59">
        <f t="shared" si="83"/>
        <v>0</v>
      </c>
      <c r="DI90" s="59">
        <f t="shared" si="83"/>
        <v>0</v>
      </c>
      <c r="DJ90" s="59">
        <f t="shared" si="83"/>
        <v>0</v>
      </c>
      <c r="DK90" s="59">
        <f t="shared" si="83"/>
        <v>51146661</v>
      </c>
      <c r="DM90" s="236" t="s">
        <v>365</v>
      </c>
      <c r="DN90" s="237">
        <v>2936106765</v>
      </c>
      <c r="DO90" s="237">
        <f>+BU90</f>
        <v>2197983757</v>
      </c>
      <c r="DP90" s="238">
        <f>+BT90</f>
        <v>0.74860484748074207</v>
      </c>
      <c r="DQ90" s="239"/>
    </row>
    <row r="91" spans="1:121" ht="65.25" hidden="1" customHeight="1" thickTop="1" thickBot="1" x14ac:dyDescent="0.3">
      <c r="A91" s="166" t="s">
        <v>281</v>
      </c>
      <c r="B91" s="82" t="s">
        <v>282</v>
      </c>
      <c r="C91" s="52" t="s">
        <v>283</v>
      </c>
      <c r="D91" s="19" t="s">
        <v>284</v>
      </c>
      <c r="E91" s="83">
        <v>510</v>
      </c>
      <c r="F91" s="21" t="s">
        <v>285</v>
      </c>
      <c r="G91" s="22">
        <f t="shared" ref="G91:G107" si="84">SUM(H91:AA91)</f>
        <v>1500000</v>
      </c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68"/>
      <c r="S91" s="22"/>
      <c r="T91" s="22"/>
      <c r="U91" s="22"/>
      <c r="V91" s="22"/>
      <c r="W91" s="22"/>
      <c r="X91" s="22"/>
      <c r="Y91" s="22"/>
      <c r="Z91" s="22"/>
      <c r="AA91" s="78">
        <v>1500000</v>
      </c>
      <c r="AB91" s="23">
        <f t="shared" si="58"/>
        <v>0</v>
      </c>
      <c r="AC91" s="22">
        <f t="shared" ref="AC91:AC107" si="85">SUM(AD91:AW91)</f>
        <v>0</v>
      </c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>
        <f t="shared" si="59"/>
        <v>1</v>
      </c>
      <c r="AY91" s="22">
        <f t="shared" ref="AY91:AY107" si="86">SUM(AZ91:BS91)</f>
        <v>1500000</v>
      </c>
      <c r="AZ91" s="22">
        <f t="shared" ref="AZ91:BO107" si="87">H91-AD91</f>
        <v>0</v>
      </c>
      <c r="BA91" s="22">
        <f t="shared" si="87"/>
        <v>0</v>
      </c>
      <c r="BB91" s="22">
        <f t="shared" si="87"/>
        <v>0</v>
      </c>
      <c r="BC91" s="22">
        <f t="shared" si="87"/>
        <v>0</v>
      </c>
      <c r="BD91" s="22">
        <f t="shared" si="87"/>
        <v>0</v>
      </c>
      <c r="BE91" s="22">
        <f t="shared" si="87"/>
        <v>0</v>
      </c>
      <c r="BF91" s="22">
        <f t="shared" si="87"/>
        <v>0</v>
      </c>
      <c r="BG91" s="22">
        <f t="shared" si="87"/>
        <v>0</v>
      </c>
      <c r="BH91" s="22">
        <f t="shared" si="87"/>
        <v>0</v>
      </c>
      <c r="BI91" s="22">
        <f t="shared" si="87"/>
        <v>0</v>
      </c>
      <c r="BJ91" s="22">
        <f t="shared" si="87"/>
        <v>0</v>
      </c>
      <c r="BK91" s="22">
        <f t="shared" si="87"/>
        <v>0</v>
      </c>
      <c r="BL91" s="22">
        <f t="shared" si="87"/>
        <v>0</v>
      </c>
      <c r="BM91" s="22">
        <f t="shared" si="87"/>
        <v>0</v>
      </c>
      <c r="BN91" s="22">
        <f t="shared" si="87"/>
        <v>0</v>
      </c>
      <c r="BO91" s="22">
        <f t="shared" si="87"/>
        <v>0</v>
      </c>
      <c r="BP91" s="22">
        <f t="shared" ref="BO91:BS107" si="88">X91-AT91</f>
        <v>0</v>
      </c>
      <c r="BQ91" s="22">
        <f t="shared" si="88"/>
        <v>0</v>
      </c>
      <c r="BR91" s="22">
        <f t="shared" si="88"/>
        <v>0</v>
      </c>
      <c r="BS91" s="22">
        <f t="shared" si="88"/>
        <v>1500000</v>
      </c>
      <c r="BT91" s="23">
        <f t="shared" si="61"/>
        <v>0</v>
      </c>
      <c r="BU91" s="22">
        <f t="shared" ref="BU91:BU107" si="89">SUM(BV91:CO91)</f>
        <v>0</v>
      </c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47"/>
        <v>1</v>
      </c>
      <c r="CQ91" s="22">
        <f t="shared" ref="CQ91:CQ107" si="90">SUM(CR91:DK91)</f>
        <v>1500000</v>
      </c>
      <c r="CR91" s="22">
        <f>H91-BV91</f>
        <v>0</v>
      </c>
      <c r="CS91" s="22">
        <f t="shared" ref="CS91:DH106" si="91">I91-BW91</f>
        <v>0</v>
      </c>
      <c r="CT91" s="22">
        <f t="shared" si="91"/>
        <v>0</v>
      </c>
      <c r="CU91" s="22">
        <f t="shared" si="91"/>
        <v>0</v>
      </c>
      <c r="CV91" s="22">
        <f t="shared" si="91"/>
        <v>0</v>
      </c>
      <c r="CW91" s="22">
        <f t="shared" si="91"/>
        <v>0</v>
      </c>
      <c r="CX91" s="22">
        <f t="shared" si="91"/>
        <v>0</v>
      </c>
      <c r="CY91" s="22">
        <f t="shared" si="91"/>
        <v>0</v>
      </c>
      <c r="CZ91" s="22">
        <f t="shared" si="91"/>
        <v>0</v>
      </c>
      <c r="DA91" s="22">
        <f t="shared" si="91"/>
        <v>0</v>
      </c>
      <c r="DB91" s="22">
        <f t="shared" si="91"/>
        <v>0</v>
      </c>
      <c r="DC91" s="22">
        <f t="shared" si="91"/>
        <v>0</v>
      </c>
      <c r="DD91" s="22">
        <f t="shared" si="91"/>
        <v>0</v>
      </c>
      <c r="DE91" s="22">
        <f t="shared" si="91"/>
        <v>0</v>
      </c>
      <c r="DF91" s="22">
        <f t="shared" si="91"/>
        <v>0</v>
      </c>
      <c r="DG91" s="22">
        <f t="shared" si="91"/>
        <v>0</v>
      </c>
      <c r="DH91" s="22">
        <f t="shared" si="91"/>
        <v>0</v>
      </c>
      <c r="DI91" s="22">
        <f t="shared" ref="DI91:DK107" si="92">Y91-CM91</f>
        <v>0</v>
      </c>
      <c r="DJ91" s="22">
        <f t="shared" si="92"/>
        <v>0</v>
      </c>
      <c r="DK91" s="22">
        <f t="shared" si="92"/>
        <v>1500000</v>
      </c>
      <c r="DN91" s="236"/>
      <c r="DO91" s="234"/>
      <c r="DP91" s="234"/>
      <c r="DQ91" s="234"/>
    </row>
    <row r="92" spans="1:121" ht="30.75" hidden="1" customHeight="1" thickTop="1" x14ac:dyDescent="0.25">
      <c r="A92" s="149"/>
      <c r="B92" s="167" t="s">
        <v>286</v>
      </c>
      <c r="C92" s="52" t="s">
        <v>287</v>
      </c>
      <c r="D92" s="19" t="s">
        <v>288</v>
      </c>
      <c r="E92" s="83">
        <v>111</v>
      </c>
      <c r="F92" s="21" t="s">
        <v>289</v>
      </c>
      <c r="G92" s="22">
        <f t="shared" si="84"/>
        <v>954458211</v>
      </c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68"/>
      <c r="S92" s="22"/>
      <c r="T92" s="22"/>
      <c r="U92" s="22"/>
      <c r="V92" s="22"/>
      <c r="W92" s="22"/>
      <c r="X92" s="22"/>
      <c r="Y92" s="22"/>
      <c r="Z92" s="22"/>
      <c r="AA92" s="78">
        <f>1028515825+153485735-227543349</f>
        <v>954458211</v>
      </c>
      <c r="AB92" s="23">
        <f t="shared" si="58"/>
        <v>0</v>
      </c>
      <c r="AC92" s="22">
        <f t="shared" ref="AC92" si="93">SUM(AD92:AW92)</f>
        <v>0</v>
      </c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>
        <f t="shared" si="59"/>
        <v>1</v>
      </c>
      <c r="AY92" s="22">
        <f t="shared" si="86"/>
        <v>954458211</v>
      </c>
      <c r="AZ92" s="22">
        <f t="shared" si="87"/>
        <v>0</v>
      </c>
      <c r="BA92" s="22">
        <f t="shared" si="87"/>
        <v>0</v>
      </c>
      <c r="BB92" s="22">
        <f t="shared" si="87"/>
        <v>0</v>
      </c>
      <c r="BC92" s="22">
        <f t="shared" si="87"/>
        <v>0</v>
      </c>
      <c r="BD92" s="22">
        <f t="shared" si="87"/>
        <v>0</v>
      </c>
      <c r="BE92" s="22">
        <f t="shared" si="87"/>
        <v>0</v>
      </c>
      <c r="BF92" s="22">
        <f t="shared" si="87"/>
        <v>0</v>
      </c>
      <c r="BG92" s="22">
        <f t="shared" si="87"/>
        <v>0</v>
      </c>
      <c r="BH92" s="22">
        <f t="shared" si="87"/>
        <v>0</v>
      </c>
      <c r="BI92" s="22">
        <f t="shared" si="87"/>
        <v>0</v>
      </c>
      <c r="BJ92" s="22">
        <f t="shared" si="87"/>
        <v>0</v>
      </c>
      <c r="BK92" s="22">
        <f t="shared" si="87"/>
        <v>0</v>
      </c>
      <c r="BL92" s="22">
        <f t="shared" si="87"/>
        <v>0</v>
      </c>
      <c r="BM92" s="22">
        <f t="shared" si="87"/>
        <v>0</v>
      </c>
      <c r="BN92" s="22">
        <f t="shared" si="87"/>
        <v>0</v>
      </c>
      <c r="BO92" s="22">
        <f t="shared" si="87"/>
        <v>0</v>
      </c>
      <c r="BP92" s="22">
        <f t="shared" si="88"/>
        <v>0</v>
      </c>
      <c r="BQ92" s="22">
        <f t="shared" si="88"/>
        <v>0</v>
      </c>
      <c r="BR92" s="22">
        <f t="shared" si="88"/>
        <v>0</v>
      </c>
      <c r="BS92" s="22">
        <f t="shared" si="88"/>
        <v>954458211</v>
      </c>
      <c r="BT92" s="23">
        <f t="shared" si="61"/>
        <v>0</v>
      </c>
      <c r="BU92" s="22">
        <f t="shared" si="89"/>
        <v>0</v>
      </c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3">
        <f t="shared" si="47"/>
        <v>1</v>
      </c>
      <c r="CQ92" s="22">
        <f t="shared" si="90"/>
        <v>954458211</v>
      </c>
      <c r="CR92" s="22">
        <f>H92-BV92</f>
        <v>0</v>
      </c>
      <c r="CS92" s="22">
        <f t="shared" si="91"/>
        <v>0</v>
      </c>
      <c r="CT92" s="22">
        <f t="shared" si="91"/>
        <v>0</v>
      </c>
      <c r="CU92" s="22">
        <f t="shared" si="91"/>
        <v>0</v>
      </c>
      <c r="CV92" s="22">
        <f t="shared" si="91"/>
        <v>0</v>
      </c>
      <c r="CW92" s="22">
        <f t="shared" si="91"/>
        <v>0</v>
      </c>
      <c r="CX92" s="22">
        <f t="shared" si="91"/>
        <v>0</v>
      </c>
      <c r="CY92" s="22">
        <f t="shared" si="91"/>
        <v>0</v>
      </c>
      <c r="CZ92" s="22">
        <f t="shared" si="91"/>
        <v>0</v>
      </c>
      <c r="DA92" s="22">
        <f t="shared" si="91"/>
        <v>0</v>
      </c>
      <c r="DB92" s="22">
        <f t="shared" si="91"/>
        <v>0</v>
      </c>
      <c r="DC92" s="22">
        <f t="shared" si="91"/>
        <v>0</v>
      </c>
      <c r="DD92" s="22">
        <f t="shared" si="91"/>
        <v>0</v>
      </c>
      <c r="DE92" s="22">
        <f t="shared" si="91"/>
        <v>0</v>
      </c>
      <c r="DF92" s="22">
        <f t="shared" si="91"/>
        <v>0</v>
      </c>
      <c r="DG92" s="22">
        <f t="shared" si="91"/>
        <v>0</v>
      </c>
      <c r="DH92" s="22">
        <f t="shared" si="91"/>
        <v>0</v>
      </c>
      <c r="DI92" s="22">
        <f t="shared" si="92"/>
        <v>0</v>
      </c>
      <c r="DJ92" s="22">
        <f t="shared" si="92"/>
        <v>0</v>
      </c>
      <c r="DK92" s="22">
        <f t="shared" si="92"/>
        <v>954458211</v>
      </c>
      <c r="DN92" s="236"/>
      <c r="DO92" s="234"/>
      <c r="DP92" s="234"/>
      <c r="DQ92" s="234"/>
    </row>
    <row r="93" spans="1:121" s="70" customFormat="1" ht="78" hidden="1" customHeight="1" x14ac:dyDescent="0.25">
      <c r="A93" s="149"/>
      <c r="B93" s="168"/>
      <c r="C93" s="84" t="s">
        <v>290</v>
      </c>
      <c r="D93" s="19" t="s">
        <v>291</v>
      </c>
      <c r="E93" s="81">
        <v>111</v>
      </c>
      <c r="F93" s="21" t="s">
        <v>292</v>
      </c>
      <c r="G93" s="22">
        <f t="shared" si="84"/>
        <v>1381146552</v>
      </c>
      <c r="H93" s="68"/>
      <c r="I93" s="22"/>
      <c r="J93" s="68">
        <v>100000000</v>
      </c>
      <c r="K93" s="68">
        <v>665649946</v>
      </c>
      <c r="L93" s="68"/>
      <c r="M93" s="68"/>
      <c r="N93" s="68">
        <v>12004716</v>
      </c>
      <c r="O93" s="68">
        <v>6840985</v>
      </c>
      <c r="P93" s="68">
        <v>30665828</v>
      </c>
      <c r="Q93" s="68"/>
      <c r="R93" s="68"/>
      <c r="S93" s="68"/>
      <c r="T93" s="68">
        <v>100000000</v>
      </c>
      <c r="U93" s="68"/>
      <c r="V93" s="22">
        <f>100000000+100000000</f>
        <v>200000000</v>
      </c>
      <c r="W93" s="68"/>
      <c r="X93" s="68"/>
      <c r="Y93" s="68"/>
      <c r="Z93" s="68"/>
      <c r="AA93" s="78">
        <f>31441728+4000000+3000000+227543349</f>
        <v>265985077</v>
      </c>
      <c r="AB93" s="69">
        <f t="shared" si="58"/>
        <v>0.33168604688374881</v>
      </c>
      <c r="AC93" s="22">
        <f t="shared" si="85"/>
        <v>458107040</v>
      </c>
      <c r="AD93" s="68"/>
      <c r="AE93" s="68"/>
      <c r="AF93" s="68">
        <f>+'[1]ENERO 2017'!$L$23</f>
        <v>91492631</v>
      </c>
      <c r="AG93" s="68"/>
      <c r="AH93" s="68"/>
      <c r="AI93" s="68"/>
      <c r="AJ93" s="68"/>
      <c r="AK93" s="68"/>
      <c r="AL93" s="68"/>
      <c r="AM93" s="68"/>
      <c r="AN93" s="68"/>
      <c r="AO93" s="68"/>
      <c r="AP93" s="68">
        <f>+'[3]MAYO 2017'!$V$23</f>
        <v>34068037</v>
      </c>
      <c r="AQ93" s="68"/>
      <c r="AR93" s="68">
        <f>+'[4]FEBRERO 2017'!$X$23</f>
        <v>100000000</v>
      </c>
      <c r="AS93" s="68"/>
      <c r="AT93" s="68"/>
      <c r="AU93" s="68"/>
      <c r="AV93" s="68"/>
      <c r="AW93" s="68">
        <f>+'[3]MAYO 2017'!$AC$23</f>
        <v>232546372</v>
      </c>
      <c r="AX93" s="69">
        <f t="shared" si="59"/>
        <v>0.66831395311625119</v>
      </c>
      <c r="AY93" s="22">
        <f t="shared" si="86"/>
        <v>923039512</v>
      </c>
      <c r="AZ93" s="22">
        <f t="shared" si="87"/>
        <v>0</v>
      </c>
      <c r="BA93" s="22">
        <f t="shared" si="87"/>
        <v>0</v>
      </c>
      <c r="BB93" s="22">
        <f t="shared" si="87"/>
        <v>8507369</v>
      </c>
      <c r="BC93" s="22">
        <f t="shared" si="87"/>
        <v>665649946</v>
      </c>
      <c r="BD93" s="22">
        <f t="shared" si="87"/>
        <v>0</v>
      </c>
      <c r="BE93" s="22">
        <f t="shared" si="87"/>
        <v>0</v>
      </c>
      <c r="BF93" s="22">
        <f t="shared" si="87"/>
        <v>12004716</v>
      </c>
      <c r="BG93" s="22">
        <f t="shared" si="87"/>
        <v>6840985</v>
      </c>
      <c r="BH93" s="22">
        <f t="shared" si="87"/>
        <v>30665828</v>
      </c>
      <c r="BI93" s="22">
        <f t="shared" si="87"/>
        <v>0</v>
      </c>
      <c r="BJ93" s="22">
        <f t="shared" si="87"/>
        <v>0</v>
      </c>
      <c r="BK93" s="22">
        <f t="shared" si="87"/>
        <v>0</v>
      </c>
      <c r="BL93" s="22">
        <f t="shared" si="87"/>
        <v>65931963</v>
      </c>
      <c r="BM93" s="22">
        <f t="shared" si="87"/>
        <v>0</v>
      </c>
      <c r="BN93" s="22">
        <f t="shared" si="87"/>
        <v>100000000</v>
      </c>
      <c r="BO93" s="22">
        <f t="shared" si="87"/>
        <v>0</v>
      </c>
      <c r="BP93" s="22">
        <f t="shared" si="88"/>
        <v>0</v>
      </c>
      <c r="BQ93" s="22">
        <f t="shared" si="88"/>
        <v>0</v>
      </c>
      <c r="BR93" s="22">
        <f t="shared" si="88"/>
        <v>0</v>
      </c>
      <c r="BS93" s="22">
        <f t="shared" si="88"/>
        <v>33438705</v>
      </c>
      <c r="BT93" s="69">
        <f t="shared" si="61"/>
        <v>0.16284879158862789</v>
      </c>
      <c r="BU93" s="22">
        <f t="shared" si="89"/>
        <v>224918047</v>
      </c>
      <c r="BV93" s="68"/>
      <c r="BW93" s="68"/>
      <c r="BX93" s="68">
        <f>+'[5]ABRIL 2017'!$H$24+'[5]ABRIL 2017'!$H$30+'[5]ABRIL 2017'!$H$32</f>
        <v>91491810</v>
      </c>
      <c r="BY93" s="68"/>
      <c r="BZ93" s="68"/>
      <c r="CA93" s="68"/>
      <c r="CB93" s="68"/>
      <c r="CC93" s="68"/>
      <c r="CD93" s="68"/>
      <c r="CE93" s="68"/>
      <c r="CF93" s="68"/>
      <c r="CG93" s="68"/>
      <c r="CH93" s="68">
        <f>+'[3]MAYO 2017'!$H$41</f>
        <v>29998237</v>
      </c>
      <c r="CI93" s="68"/>
      <c r="CJ93" s="68">
        <f>+'[5]ABRIL 2017'!$H$26+'[5]ABRIL 2017'!$H$28</f>
        <v>100000000</v>
      </c>
      <c r="CK93" s="68"/>
      <c r="CL93" s="68"/>
      <c r="CM93" s="68"/>
      <c r="CN93" s="68"/>
      <c r="CO93" s="68">
        <f>+'[5]ABRIL 2017'!$H$34+'[5]ABRIL 2017'!$H$37</f>
        <v>3428000</v>
      </c>
      <c r="CP93" s="69">
        <f t="shared" si="47"/>
        <v>0.83715120841137214</v>
      </c>
      <c r="CQ93" s="22">
        <f t="shared" si="90"/>
        <v>1156228505</v>
      </c>
      <c r="CR93" s="22">
        <f t="shared" ref="CR93:CR107" si="94">H93-BV93</f>
        <v>0</v>
      </c>
      <c r="CS93" s="22">
        <f t="shared" si="91"/>
        <v>0</v>
      </c>
      <c r="CT93" s="22">
        <f t="shared" si="91"/>
        <v>8508190</v>
      </c>
      <c r="CU93" s="22">
        <f t="shared" si="91"/>
        <v>665649946</v>
      </c>
      <c r="CV93" s="22">
        <f t="shared" si="91"/>
        <v>0</v>
      </c>
      <c r="CW93" s="22">
        <f t="shared" si="91"/>
        <v>0</v>
      </c>
      <c r="CX93" s="22">
        <f t="shared" si="91"/>
        <v>12004716</v>
      </c>
      <c r="CY93" s="22">
        <f t="shared" si="91"/>
        <v>6840985</v>
      </c>
      <c r="CZ93" s="22">
        <f t="shared" si="91"/>
        <v>30665828</v>
      </c>
      <c r="DA93" s="22">
        <f t="shared" si="91"/>
        <v>0</v>
      </c>
      <c r="DB93" s="22">
        <f t="shared" si="91"/>
        <v>0</v>
      </c>
      <c r="DC93" s="22">
        <f t="shared" si="91"/>
        <v>0</v>
      </c>
      <c r="DD93" s="22">
        <f t="shared" si="91"/>
        <v>70001763</v>
      </c>
      <c r="DE93" s="22">
        <f t="shared" si="91"/>
        <v>0</v>
      </c>
      <c r="DF93" s="22">
        <f t="shared" si="91"/>
        <v>100000000</v>
      </c>
      <c r="DG93" s="22">
        <f t="shared" si="91"/>
        <v>0</v>
      </c>
      <c r="DH93" s="22">
        <f t="shared" si="91"/>
        <v>0</v>
      </c>
      <c r="DI93" s="22">
        <f t="shared" si="92"/>
        <v>0</v>
      </c>
      <c r="DJ93" s="22">
        <f t="shared" si="92"/>
        <v>0</v>
      </c>
      <c r="DK93" s="22">
        <f t="shared" si="92"/>
        <v>262557077</v>
      </c>
      <c r="DN93" s="236"/>
      <c r="DO93" s="239"/>
      <c r="DP93" s="239"/>
      <c r="DQ93" s="239"/>
    </row>
    <row r="94" spans="1:121" ht="30.75" hidden="1" thickTop="1" x14ac:dyDescent="0.25">
      <c r="A94" s="149"/>
      <c r="B94" s="151" t="s">
        <v>293</v>
      </c>
      <c r="C94" s="52" t="s">
        <v>294</v>
      </c>
      <c r="D94" s="19" t="s">
        <v>295</v>
      </c>
      <c r="E94" s="83">
        <v>211</v>
      </c>
      <c r="F94" s="21" t="s">
        <v>296</v>
      </c>
      <c r="G94" s="22">
        <f t="shared" si="84"/>
        <v>1347730005</v>
      </c>
      <c r="H94" s="22"/>
      <c r="I94" s="22"/>
      <c r="J94" s="22">
        <v>300000000</v>
      </c>
      <c r="K94" s="22">
        <v>815752314</v>
      </c>
      <c r="L94" s="22">
        <v>80883013</v>
      </c>
      <c r="M94" s="22"/>
      <c r="N94" s="22"/>
      <c r="O94" s="22"/>
      <c r="P94" s="22"/>
      <c r="Q94" s="22">
        <v>1940856</v>
      </c>
      <c r="R94" s="22">
        <v>135153822</v>
      </c>
      <c r="S94" s="22"/>
      <c r="T94" s="22"/>
      <c r="U94" s="22"/>
      <c r="V94" s="22"/>
      <c r="W94" s="22"/>
      <c r="X94" s="22"/>
      <c r="Y94" s="22"/>
      <c r="Z94" s="22"/>
      <c r="AA94" s="22">
        <v>14000000</v>
      </c>
      <c r="AB94" s="23">
        <f t="shared" si="58"/>
        <v>0.47753902384921676</v>
      </c>
      <c r="AC94" s="22">
        <f t="shared" si="85"/>
        <v>643593671</v>
      </c>
      <c r="AD94" s="22"/>
      <c r="AE94" s="22"/>
      <c r="AF94" s="22">
        <f>+'[3]MAYO 2017'!$H$56+'[3]MAYO 2017'!$H$58</f>
        <v>68156531</v>
      </c>
      <c r="AG94" s="22">
        <f>+'[3]MAYO 2017'!$G$54+'[3]MAYO 2017'!$G$60</f>
        <v>567700470</v>
      </c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>
        <f>+'[3]MAYO 2017'!$G$62</f>
        <v>7736670</v>
      </c>
      <c r="AX94" s="23">
        <f t="shared" si="59"/>
        <v>0.52246097615078324</v>
      </c>
      <c r="AY94" s="22">
        <f t="shared" si="86"/>
        <v>704136334</v>
      </c>
      <c r="AZ94" s="22">
        <f t="shared" si="87"/>
        <v>0</v>
      </c>
      <c r="BA94" s="22">
        <f t="shared" si="87"/>
        <v>0</v>
      </c>
      <c r="BB94" s="22">
        <f t="shared" si="87"/>
        <v>231843469</v>
      </c>
      <c r="BC94" s="22">
        <f t="shared" si="87"/>
        <v>248051844</v>
      </c>
      <c r="BD94" s="22">
        <f t="shared" si="87"/>
        <v>80883013</v>
      </c>
      <c r="BE94" s="22">
        <f t="shared" si="87"/>
        <v>0</v>
      </c>
      <c r="BF94" s="22">
        <f t="shared" si="87"/>
        <v>0</v>
      </c>
      <c r="BG94" s="22">
        <f t="shared" si="87"/>
        <v>0</v>
      </c>
      <c r="BH94" s="22">
        <f t="shared" si="87"/>
        <v>0</v>
      </c>
      <c r="BI94" s="22">
        <f t="shared" si="87"/>
        <v>1940856</v>
      </c>
      <c r="BJ94" s="22">
        <f t="shared" si="87"/>
        <v>135153822</v>
      </c>
      <c r="BK94" s="22">
        <f t="shared" si="87"/>
        <v>0</v>
      </c>
      <c r="BL94" s="22">
        <f t="shared" si="87"/>
        <v>0</v>
      </c>
      <c r="BM94" s="22">
        <f t="shared" si="87"/>
        <v>0</v>
      </c>
      <c r="BN94" s="22">
        <f t="shared" si="87"/>
        <v>0</v>
      </c>
      <c r="BO94" s="22">
        <f t="shared" si="87"/>
        <v>0</v>
      </c>
      <c r="BP94" s="22">
        <f t="shared" si="88"/>
        <v>0</v>
      </c>
      <c r="BQ94" s="22">
        <f t="shared" si="88"/>
        <v>0</v>
      </c>
      <c r="BR94" s="22">
        <f t="shared" si="88"/>
        <v>0</v>
      </c>
      <c r="BS94" s="22">
        <f t="shared" si="88"/>
        <v>6263330</v>
      </c>
      <c r="BT94" s="23">
        <f t="shared" si="61"/>
        <v>0.47164979383240785</v>
      </c>
      <c r="BU94" s="22">
        <f t="shared" si="89"/>
        <v>635656579</v>
      </c>
      <c r="BV94" s="22"/>
      <c r="BW94" s="22"/>
      <c r="BX94" s="22">
        <f>+'[3]MAYO 2017'!$H$57+'[3]MAYO 2017'!$H$58</f>
        <v>68156531</v>
      </c>
      <c r="BY94" s="22">
        <f>+'[3]MAYO 2017'!$H$54+'[3]MAYO 2017'!$H$60</f>
        <v>567500048</v>
      </c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3">
        <f t="shared" si="47"/>
        <v>0.52835020616759221</v>
      </c>
      <c r="CQ94" s="22">
        <f t="shared" si="90"/>
        <v>712073426</v>
      </c>
      <c r="CR94" s="22">
        <f t="shared" si="94"/>
        <v>0</v>
      </c>
      <c r="CS94" s="22">
        <f t="shared" si="91"/>
        <v>0</v>
      </c>
      <c r="CT94" s="22">
        <f t="shared" si="91"/>
        <v>231843469</v>
      </c>
      <c r="CU94" s="22">
        <f t="shared" si="91"/>
        <v>248252266</v>
      </c>
      <c r="CV94" s="22">
        <f t="shared" si="91"/>
        <v>80883013</v>
      </c>
      <c r="CW94" s="22">
        <f t="shared" si="91"/>
        <v>0</v>
      </c>
      <c r="CX94" s="22">
        <f t="shared" si="91"/>
        <v>0</v>
      </c>
      <c r="CY94" s="22">
        <f t="shared" si="91"/>
        <v>0</v>
      </c>
      <c r="CZ94" s="22">
        <f t="shared" si="91"/>
        <v>0</v>
      </c>
      <c r="DA94" s="22">
        <f t="shared" si="91"/>
        <v>1940856</v>
      </c>
      <c r="DB94" s="22">
        <f t="shared" si="91"/>
        <v>135153822</v>
      </c>
      <c r="DC94" s="22">
        <f t="shared" si="91"/>
        <v>0</v>
      </c>
      <c r="DD94" s="22">
        <f t="shared" si="91"/>
        <v>0</v>
      </c>
      <c r="DE94" s="22">
        <f t="shared" si="91"/>
        <v>0</v>
      </c>
      <c r="DF94" s="22">
        <f t="shared" si="91"/>
        <v>0</v>
      </c>
      <c r="DG94" s="22">
        <f t="shared" si="91"/>
        <v>0</v>
      </c>
      <c r="DH94" s="22">
        <f t="shared" si="91"/>
        <v>0</v>
      </c>
      <c r="DI94" s="22">
        <f t="shared" si="92"/>
        <v>0</v>
      </c>
      <c r="DJ94" s="22">
        <f t="shared" si="92"/>
        <v>0</v>
      </c>
      <c r="DK94" s="22">
        <f t="shared" si="92"/>
        <v>14000000</v>
      </c>
      <c r="DN94" s="236"/>
      <c r="DO94" s="234"/>
      <c r="DP94" s="234"/>
      <c r="DQ94" s="234"/>
    </row>
    <row r="95" spans="1:121" ht="91.5" hidden="1" customHeight="1" x14ac:dyDescent="0.25">
      <c r="A95" s="149"/>
      <c r="B95" s="152"/>
      <c r="C95" s="52" t="s">
        <v>297</v>
      </c>
      <c r="D95" s="63" t="s">
        <v>298</v>
      </c>
      <c r="E95" s="83">
        <v>211</v>
      </c>
      <c r="F95" s="21" t="s">
        <v>299</v>
      </c>
      <c r="G95" s="22">
        <f t="shared" si="84"/>
        <v>556302361</v>
      </c>
      <c r="H95" s="22"/>
      <c r="I95" s="22"/>
      <c r="J95" s="22">
        <v>300000000</v>
      </c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>
        <f>157081606</f>
        <v>157081606</v>
      </c>
      <c r="W95" s="22"/>
      <c r="X95" s="22"/>
      <c r="Y95" s="22"/>
      <c r="Z95" s="22"/>
      <c r="AA95" s="78">
        <f>55787227+16338076+3095452+24000000</f>
        <v>99220755</v>
      </c>
      <c r="AB95" s="23">
        <f t="shared" si="58"/>
        <v>0.52487547504764231</v>
      </c>
      <c r="AC95" s="22">
        <f t="shared" si="85"/>
        <v>291989466</v>
      </c>
      <c r="AD95" s="22"/>
      <c r="AE95" s="22"/>
      <c r="AF95" s="22">
        <f>+'[5]ABRIL 2017'!$G$61</f>
        <v>270725000</v>
      </c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>
        <f>+'[3]MAYO 2017'!$AC$66</f>
        <v>21264466</v>
      </c>
      <c r="AX95" s="23">
        <f t="shared" si="59"/>
        <v>0.47512452495235769</v>
      </c>
      <c r="AY95" s="22">
        <f t="shared" si="86"/>
        <v>264312895</v>
      </c>
      <c r="AZ95" s="22">
        <f t="shared" si="87"/>
        <v>0</v>
      </c>
      <c r="BA95" s="22">
        <f t="shared" si="87"/>
        <v>0</v>
      </c>
      <c r="BB95" s="22">
        <f t="shared" si="87"/>
        <v>29275000</v>
      </c>
      <c r="BC95" s="22">
        <f t="shared" si="87"/>
        <v>0</v>
      </c>
      <c r="BD95" s="22">
        <f t="shared" si="87"/>
        <v>0</v>
      </c>
      <c r="BE95" s="22">
        <f t="shared" si="87"/>
        <v>0</v>
      </c>
      <c r="BF95" s="22">
        <f t="shared" si="87"/>
        <v>0</v>
      </c>
      <c r="BG95" s="22">
        <f t="shared" si="87"/>
        <v>0</v>
      </c>
      <c r="BH95" s="22">
        <f t="shared" si="87"/>
        <v>0</v>
      </c>
      <c r="BI95" s="22">
        <f t="shared" si="87"/>
        <v>0</v>
      </c>
      <c r="BJ95" s="22">
        <f t="shared" si="87"/>
        <v>0</v>
      </c>
      <c r="BK95" s="22">
        <f t="shared" si="87"/>
        <v>0</v>
      </c>
      <c r="BL95" s="22">
        <f t="shared" si="87"/>
        <v>0</v>
      </c>
      <c r="BM95" s="22">
        <f t="shared" si="87"/>
        <v>0</v>
      </c>
      <c r="BN95" s="22">
        <f t="shared" si="87"/>
        <v>157081606</v>
      </c>
      <c r="BO95" s="22">
        <f t="shared" si="87"/>
        <v>0</v>
      </c>
      <c r="BP95" s="22">
        <f t="shared" si="88"/>
        <v>0</v>
      </c>
      <c r="BQ95" s="22">
        <f t="shared" si="88"/>
        <v>0</v>
      </c>
      <c r="BR95" s="22">
        <f t="shared" si="88"/>
        <v>0</v>
      </c>
      <c r="BS95" s="22">
        <f t="shared" si="88"/>
        <v>77956289</v>
      </c>
      <c r="BT95" s="23">
        <f t="shared" si="61"/>
        <v>0.50647511093342279</v>
      </c>
      <c r="BU95" s="22">
        <f t="shared" si="89"/>
        <v>281753300</v>
      </c>
      <c r="BV95" s="22"/>
      <c r="BW95" s="22"/>
      <c r="BX95" s="22">
        <f>+'[5]ABRIL 2017'!$H$62</f>
        <v>269868200</v>
      </c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>
        <f>+'[5]ABRIL 2017'!$H$60+'[5]ABRIL 2017'!$H$64</f>
        <v>11885100</v>
      </c>
      <c r="CP95" s="23">
        <f t="shared" si="47"/>
        <v>0.49352488906657721</v>
      </c>
      <c r="CQ95" s="22">
        <f t="shared" si="90"/>
        <v>274549061</v>
      </c>
      <c r="CR95" s="22">
        <f t="shared" si="94"/>
        <v>0</v>
      </c>
      <c r="CS95" s="22">
        <f t="shared" si="91"/>
        <v>0</v>
      </c>
      <c r="CT95" s="22">
        <f t="shared" si="91"/>
        <v>30131800</v>
      </c>
      <c r="CU95" s="22">
        <f t="shared" si="91"/>
        <v>0</v>
      </c>
      <c r="CV95" s="22">
        <f t="shared" si="91"/>
        <v>0</v>
      </c>
      <c r="CW95" s="22">
        <f t="shared" si="91"/>
        <v>0</v>
      </c>
      <c r="CX95" s="22">
        <f t="shared" si="91"/>
        <v>0</v>
      </c>
      <c r="CY95" s="22">
        <f t="shared" si="91"/>
        <v>0</v>
      </c>
      <c r="CZ95" s="22">
        <f t="shared" si="91"/>
        <v>0</v>
      </c>
      <c r="DA95" s="22">
        <f t="shared" si="91"/>
        <v>0</v>
      </c>
      <c r="DB95" s="22">
        <f t="shared" si="91"/>
        <v>0</v>
      </c>
      <c r="DC95" s="22">
        <f t="shared" si="91"/>
        <v>0</v>
      </c>
      <c r="DD95" s="22">
        <f t="shared" si="91"/>
        <v>0</v>
      </c>
      <c r="DE95" s="22">
        <f t="shared" si="91"/>
        <v>0</v>
      </c>
      <c r="DF95" s="22">
        <f t="shared" si="91"/>
        <v>157081606</v>
      </c>
      <c r="DG95" s="22">
        <f t="shared" si="91"/>
        <v>0</v>
      </c>
      <c r="DH95" s="22">
        <f t="shared" si="91"/>
        <v>0</v>
      </c>
      <c r="DI95" s="22">
        <f t="shared" si="92"/>
        <v>0</v>
      </c>
      <c r="DJ95" s="22">
        <f t="shared" si="92"/>
        <v>0</v>
      </c>
      <c r="DK95" s="22">
        <f t="shared" si="92"/>
        <v>87335655</v>
      </c>
      <c r="DN95" s="236"/>
      <c r="DO95" s="234"/>
      <c r="DP95" s="234"/>
      <c r="DQ95" s="234"/>
    </row>
    <row r="96" spans="1:121" s="70" customFormat="1" ht="117" hidden="1" customHeight="1" x14ac:dyDescent="0.25">
      <c r="A96" s="149"/>
      <c r="B96" s="152"/>
      <c r="C96" s="84" t="s">
        <v>300</v>
      </c>
      <c r="D96" s="19" t="s">
        <v>301</v>
      </c>
      <c r="E96" s="81">
        <v>211</v>
      </c>
      <c r="F96" s="21" t="s">
        <v>302</v>
      </c>
      <c r="G96" s="22">
        <f t="shared" si="84"/>
        <v>297334552</v>
      </c>
      <c r="H96" s="25"/>
      <c r="I96" s="68"/>
      <c r="J96" s="22"/>
      <c r="K96" s="22"/>
      <c r="L96" s="22"/>
      <c r="M96" s="22">
        <v>210796645</v>
      </c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78">
        <f>49844416+10267+1325109+19384428+505024+15468663</f>
        <v>86537907</v>
      </c>
      <c r="AB96" s="69">
        <f t="shared" si="58"/>
        <v>7.2028292224847121E-2</v>
      </c>
      <c r="AC96" s="22">
        <f t="shared" si="85"/>
        <v>21416500</v>
      </c>
      <c r="AD96" s="68"/>
      <c r="AE96" s="68"/>
      <c r="AF96" s="68"/>
      <c r="AG96" s="68"/>
      <c r="AH96" s="68"/>
      <c r="AI96" s="68">
        <f>+'[3]MAYO 2017'!$N$77</f>
        <v>11416500</v>
      </c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>
        <f>+'[5]ABRIL 2017'!$G$66</f>
        <v>10000000</v>
      </c>
      <c r="AX96" s="69">
        <f t="shared" si="59"/>
        <v>0.92797170777515292</v>
      </c>
      <c r="AY96" s="22">
        <f t="shared" si="86"/>
        <v>275918052</v>
      </c>
      <c r="AZ96" s="22">
        <f t="shared" si="87"/>
        <v>0</v>
      </c>
      <c r="BA96" s="22">
        <f t="shared" si="87"/>
        <v>0</v>
      </c>
      <c r="BB96" s="22">
        <f t="shared" si="87"/>
        <v>0</v>
      </c>
      <c r="BC96" s="22">
        <f t="shared" si="87"/>
        <v>0</v>
      </c>
      <c r="BD96" s="22">
        <f t="shared" si="87"/>
        <v>0</v>
      </c>
      <c r="BE96" s="22">
        <f t="shared" si="87"/>
        <v>199380145</v>
      </c>
      <c r="BF96" s="22">
        <f t="shared" si="87"/>
        <v>0</v>
      </c>
      <c r="BG96" s="22">
        <f t="shared" si="87"/>
        <v>0</v>
      </c>
      <c r="BH96" s="22">
        <f t="shared" si="87"/>
        <v>0</v>
      </c>
      <c r="BI96" s="22">
        <f t="shared" si="87"/>
        <v>0</v>
      </c>
      <c r="BJ96" s="22">
        <f t="shared" si="87"/>
        <v>0</v>
      </c>
      <c r="BK96" s="22">
        <f t="shared" si="87"/>
        <v>0</v>
      </c>
      <c r="BL96" s="22">
        <f t="shared" si="87"/>
        <v>0</v>
      </c>
      <c r="BM96" s="22">
        <f t="shared" si="87"/>
        <v>0</v>
      </c>
      <c r="BN96" s="22">
        <f t="shared" si="87"/>
        <v>0</v>
      </c>
      <c r="BO96" s="22">
        <f t="shared" si="87"/>
        <v>0</v>
      </c>
      <c r="BP96" s="22">
        <f t="shared" si="88"/>
        <v>0</v>
      </c>
      <c r="BQ96" s="22">
        <f t="shared" si="88"/>
        <v>0</v>
      </c>
      <c r="BR96" s="22">
        <f t="shared" si="88"/>
        <v>0</v>
      </c>
      <c r="BS96" s="22">
        <f t="shared" si="88"/>
        <v>76537907</v>
      </c>
      <c r="BT96" s="69">
        <f t="shared" si="61"/>
        <v>3.3632149148949228E-2</v>
      </c>
      <c r="BU96" s="22">
        <f t="shared" si="89"/>
        <v>10000000</v>
      </c>
      <c r="BV96" s="68"/>
      <c r="BW96" s="68"/>
      <c r="BX96" s="68"/>
      <c r="BY96" s="68"/>
      <c r="BZ96" s="68"/>
      <c r="CA96" s="68"/>
      <c r="CB96" s="68"/>
      <c r="CC96" s="68"/>
      <c r="CD96" s="68"/>
      <c r="CE96" s="68"/>
      <c r="CF96" s="68"/>
      <c r="CG96" s="68"/>
      <c r="CH96" s="68"/>
      <c r="CI96" s="68"/>
      <c r="CJ96" s="68"/>
      <c r="CK96" s="68"/>
      <c r="CL96" s="68"/>
      <c r="CM96" s="68"/>
      <c r="CN96" s="68"/>
      <c r="CO96" s="68">
        <f>+'[5]ABRIL 2017'!$H$66</f>
        <v>10000000</v>
      </c>
      <c r="CP96" s="69">
        <f t="shared" si="47"/>
        <v>0.96636785085105081</v>
      </c>
      <c r="CQ96" s="22">
        <f t="shared" si="90"/>
        <v>287334552</v>
      </c>
      <c r="CR96" s="22">
        <f t="shared" si="94"/>
        <v>0</v>
      </c>
      <c r="CS96" s="22">
        <f t="shared" si="91"/>
        <v>0</v>
      </c>
      <c r="CT96" s="22">
        <f t="shared" si="91"/>
        <v>0</v>
      </c>
      <c r="CU96" s="22">
        <f t="shared" si="91"/>
        <v>0</v>
      </c>
      <c r="CV96" s="22">
        <f t="shared" si="91"/>
        <v>0</v>
      </c>
      <c r="CW96" s="22">
        <f t="shared" si="91"/>
        <v>210796645</v>
      </c>
      <c r="CX96" s="22">
        <f t="shared" si="91"/>
        <v>0</v>
      </c>
      <c r="CY96" s="22">
        <f t="shared" si="91"/>
        <v>0</v>
      </c>
      <c r="CZ96" s="22">
        <f t="shared" si="91"/>
        <v>0</v>
      </c>
      <c r="DA96" s="22">
        <f t="shared" si="91"/>
        <v>0</v>
      </c>
      <c r="DB96" s="22">
        <f t="shared" si="91"/>
        <v>0</v>
      </c>
      <c r="DC96" s="22">
        <f t="shared" si="91"/>
        <v>0</v>
      </c>
      <c r="DD96" s="22">
        <f t="shared" si="91"/>
        <v>0</v>
      </c>
      <c r="DE96" s="22">
        <f t="shared" si="91"/>
        <v>0</v>
      </c>
      <c r="DF96" s="22">
        <f t="shared" si="91"/>
        <v>0</v>
      </c>
      <c r="DG96" s="22">
        <f t="shared" si="91"/>
        <v>0</v>
      </c>
      <c r="DH96" s="22">
        <f t="shared" si="91"/>
        <v>0</v>
      </c>
      <c r="DI96" s="22">
        <f t="shared" si="92"/>
        <v>0</v>
      </c>
      <c r="DJ96" s="22">
        <f t="shared" si="92"/>
        <v>0</v>
      </c>
      <c r="DK96" s="22">
        <f t="shared" si="92"/>
        <v>76537907</v>
      </c>
      <c r="DN96" s="236"/>
      <c r="DO96" s="234"/>
      <c r="DP96" s="234"/>
      <c r="DQ96" s="234"/>
    </row>
    <row r="97" spans="1:121" ht="56.25" hidden="1" customHeight="1" x14ac:dyDescent="0.25">
      <c r="A97" s="149"/>
      <c r="B97" s="152"/>
      <c r="C97" s="52" t="s">
        <v>303</v>
      </c>
      <c r="D97" s="31" t="s">
        <v>304</v>
      </c>
      <c r="E97" s="83">
        <v>211</v>
      </c>
      <c r="F97" s="21" t="s">
        <v>305</v>
      </c>
      <c r="G97" s="22">
        <f t="shared" si="84"/>
        <v>224038727</v>
      </c>
      <c r="H97" s="33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>
        <v>200000000</v>
      </c>
      <c r="U97" s="22"/>
      <c r="V97" s="22"/>
      <c r="W97" s="22"/>
      <c r="X97" s="22"/>
      <c r="Y97" s="22"/>
      <c r="Z97" s="22"/>
      <c r="AA97" s="78">
        <f>3000000+1038727+20000000</f>
        <v>24038727</v>
      </c>
      <c r="AB97" s="23">
        <f t="shared" si="58"/>
        <v>0.22199523567191132</v>
      </c>
      <c r="AC97" s="22">
        <f t="shared" si="85"/>
        <v>49735530</v>
      </c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>
        <f>+'[3]MAYO 2017'!$V$85</f>
        <v>49455530</v>
      </c>
      <c r="AQ97" s="22"/>
      <c r="AR97" s="22"/>
      <c r="AS97" s="22"/>
      <c r="AT97" s="22"/>
      <c r="AU97" s="22"/>
      <c r="AV97" s="22"/>
      <c r="AW97" s="68">
        <f>+'[1]ENERO 2017'!$T$62</f>
        <v>280000</v>
      </c>
      <c r="AX97" s="23">
        <f t="shared" si="59"/>
        <v>0.77800476432808874</v>
      </c>
      <c r="AY97" s="22">
        <f t="shared" si="86"/>
        <v>174303197</v>
      </c>
      <c r="AZ97" s="22">
        <f t="shared" si="87"/>
        <v>0</v>
      </c>
      <c r="BA97" s="22">
        <f t="shared" si="87"/>
        <v>0</v>
      </c>
      <c r="BB97" s="22">
        <f t="shared" si="87"/>
        <v>0</v>
      </c>
      <c r="BC97" s="22">
        <f t="shared" si="87"/>
        <v>0</v>
      </c>
      <c r="BD97" s="22">
        <f t="shared" si="87"/>
        <v>0</v>
      </c>
      <c r="BE97" s="22">
        <f t="shared" si="87"/>
        <v>0</v>
      </c>
      <c r="BF97" s="22">
        <f t="shared" si="87"/>
        <v>0</v>
      </c>
      <c r="BG97" s="22">
        <f t="shared" si="87"/>
        <v>0</v>
      </c>
      <c r="BH97" s="22">
        <f t="shared" si="87"/>
        <v>0</v>
      </c>
      <c r="BI97" s="22">
        <f t="shared" si="87"/>
        <v>0</v>
      </c>
      <c r="BJ97" s="22">
        <f t="shared" si="87"/>
        <v>0</v>
      </c>
      <c r="BK97" s="22">
        <f t="shared" si="87"/>
        <v>0</v>
      </c>
      <c r="BL97" s="22">
        <f t="shared" si="87"/>
        <v>150544470</v>
      </c>
      <c r="BM97" s="22">
        <f t="shared" si="87"/>
        <v>0</v>
      </c>
      <c r="BN97" s="22">
        <f t="shared" si="87"/>
        <v>0</v>
      </c>
      <c r="BO97" s="22">
        <f t="shared" si="87"/>
        <v>0</v>
      </c>
      <c r="BP97" s="22">
        <f t="shared" si="88"/>
        <v>0</v>
      </c>
      <c r="BQ97" s="22">
        <f t="shared" si="88"/>
        <v>0</v>
      </c>
      <c r="BR97" s="22">
        <f t="shared" si="88"/>
        <v>0</v>
      </c>
      <c r="BS97" s="22">
        <f t="shared" si="88"/>
        <v>23758727</v>
      </c>
      <c r="BT97" s="23">
        <f t="shared" si="61"/>
        <v>0.22199523567191132</v>
      </c>
      <c r="BU97" s="22">
        <f t="shared" si="89"/>
        <v>49735530</v>
      </c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>
        <f>+'[3]MAYO 2017'!$V$85</f>
        <v>49455530</v>
      </c>
      <c r="CI97" s="22"/>
      <c r="CJ97" s="22"/>
      <c r="CK97" s="22"/>
      <c r="CL97" s="22"/>
      <c r="CM97" s="22"/>
      <c r="CN97" s="22"/>
      <c r="CO97" s="22">
        <f>+'[3]MAYO 2017'!$AC$85</f>
        <v>280000</v>
      </c>
      <c r="CP97" s="23">
        <f t="shared" si="47"/>
        <v>0.77800476432808874</v>
      </c>
      <c r="CQ97" s="22">
        <f t="shared" si="90"/>
        <v>174303197</v>
      </c>
      <c r="CR97" s="22">
        <f t="shared" si="94"/>
        <v>0</v>
      </c>
      <c r="CS97" s="22">
        <f t="shared" si="91"/>
        <v>0</v>
      </c>
      <c r="CT97" s="22">
        <f t="shared" si="91"/>
        <v>0</v>
      </c>
      <c r="CU97" s="22">
        <f t="shared" si="91"/>
        <v>0</v>
      </c>
      <c r="CV97" s="22">
        <f t="shared" si="91"/>
        <v>0</v>
      </c>
      <c r="CW97" s="22">
        <f t="shared" si="91"/>
        <v>0</v>
      </c>
      <c r="CX97" s="22">
        <f t="shared" si="91"/>
        <v>0</v>
      </c>
      <c r="CY97" s="22">
        <f t="shared" si="91"/>
        <v>0</v>
      </c>
      <c r="CZ97" s="22">
        <f t="shared" si="91"/>
        <v>0</v>
      </c>
      <c r="DA97" s="22">
        <f t="shared" si="91"/>
        <v>0</v>
      </c>
      <c r="DB97" s="22">
        <f t="shared" si="91"/>
        <v>0</v>
      </c>
      <c r="DC97" s="22">
        <f t="shared" si="91"/>
        <v>0</v>
      </c>
      <c r="DD97" s="22">
        <f t="shared" si="91"/>
        <v>150544470</v>
      </c>
      <c r="DE97" s="22">
        <f t="shared" si="91"/>
        <v>0</v>
      </c>
      <c r="DF97" s="22">
        <f t="shared" si="91"/>
        <v>0</v>
      </c>
      <c r="DG97" s="22">
        <f t="shared" si="91"/>
        <v>0</v>
      </c>
      <c r="DH97" s="22">
        <f t="shared" si="91"/>
        <v>0</v>
      </c>
      <c r="DI97" s="22">
        <f t="shared" si="92"/>
        <v>0</v>
      </c>
      <c r="DJ97" s="22">
        <f t="shared" si="92"/>
        <v>0</v>
      </c>
      <c r="DK97" s="22">
        <f t="shared" si="92"/>
        <v>23758727</v>
      </c>
      <c r="DN97" s="236"/>
      <c r="DO97" s="234"/>
      <c r="DP97" s="234"/>
      <c r="DQ97" s="234"/>
    </row>
    <row r="98" spans="1:121" ht="36" hidden="1" customHeight="1" x14ac:dyDescent="0.25">
      <c r="A98" s="149"/>
      <c r="B98" s="152"/>
      <c r="C98" s="52" t="s">
        <v>306</v>
      </c>
      <c r="D98" s="19" t="s">
        <v>307</v>
      </c>
      <c r="E98" s="83">
        <v>211</v>
      </c>
      <c r="F98" s="21" t="s">
        <v>308</v>
      </c>
      <c r="G98" s="22">
        <f t="shared" si="84"/>
        <v>8265084</v>
      </c>
      <c r="H98" s="33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78">
        <f>4000000+1865085+2399999</f>
        <v>8265084</v>
      </c>
      <c r="AB98" s="23">
        <f t="shared" si="58"/>
        <v>0.24198181167910696</v>
      </c>
      <c r="AC98" s="22">
        <f t="shared" si="85"/>
        <v>2000000</v>
      </c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>
        <f>+'[1]ENERO 2017'!$T$68</f>
        <v>2000000</v>
      </c>
      <c r="AX98" s="23">
        <f t="shared" si="59"/>
        <v>0.75801818832089307</v>
      </c>
      <c r="AY98" s="22">
        <f t="shared" si="86"/>
        <v>6265084</v>
      </c>
      <c r="AZ98" s="22">
        <f t="shared" si="87"/>
        <v>0</v>
      </c>
      <c r="BA98" s="22">
        <f t="shared" si="87"/>
        <v>0</v>
      </c>
      <c r="BB98" s="22">
        <f t="shared" si="87"/>
        <v>0</v>
      </c>
      <c r="BC98" s="22">
        <f t="shared" si="87"/>
        <v>0</v>
      </c>
      <c r="BD98" s="22">
        <f t="shared" si="87"/>
        <v>0</v>
      </c>
      <c r="BE98" s="22">
        <f t="shared" si="87"/>
        <v>0</v>
      </c>
      <c r="BF98" s="22">
        <f t="shared" si="87"/>
        <v>0</v>
      </c>
      <c r="BG98" s="22">
        <f t="shared" si="87"/>
        <v>0</v>
      </c>
      <c r="BH98" s="22">
        <f t="shared" si="87"/>
        <v>0</v>
      </c>
      <c r="BI98" s="22">
        <f t="shared" si="87"/>
        <v>0</v>
      </c>
      <c r="BJ98" s="22">
        <f t="shared" si="87"/>
        <v>0</v>
      </c>
      <c r="BK98" s="22">
        <f t="shared" si="87"/>
        <v>0</v>
      </c>
      <c r="BL98" s="22">
        <f t="shared" si="87"/>
        <v>0</v>
      </c>
      <c r="BM98" s="22">
        <f t="shared" si="87"/>
        <v>0</v>
      </c>
      <c r="BN98" s="22">
        <f t="shared" si="87"/>
        <v>0</v>
      </c>
      <c r="BO98" s="22">
        <f t="shared" si="87"/>
        <v>0</v>
      </c>
      <c r="BP98" s="22">
        <f t="shared" si="88"/>
        <v>0</v>
      </c>
      <c r="BQ98" s="22">
        <f t="shared" si="88"/>
        <v>0</v>
      </c>
      <c r="BR98" s="22">
        <f t="shared" si="88"/>
        <v>0</v>
      </c>
      <c r="BS98" s="22">
        <f t="shared" si="88"/>
        <v>6265084</v>
      </c>
      <c r="BT98" s="23">
        <f t="shared" si="61"/>
        <v>0.24198181167910696</v>
      </c>
      <c r="BU98" s="22">
        <f t="shared" si="89"/>
        <v>2000000</v>
      </c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>
        <f>+'[4]FEBRERO 2017'!$AC$74</f>
        <v>2000000</v>
      </c>
      <c r="CP98" s="23">
        <f t="shared" si="47"/>
        <v>0.75801818832089307</v>
      </c>
      <c r="CQ98" s="22">
        <f t="shared" si="90"/>
        <v>6265084</v>
      </c>
      <c r="CR98" s="22">
        <f t="shared" si="94"/>
        <v>0</v>
      </c>
      <c r="CS98" s="22">
        <f t="shared" si="91"/>
        <v>0</v>
      </c>
      <c r="CT98" s="22">
        <f t="shared" si="91"/>
        <v>0</v>
      </c>
      <c r="CU98" s="22">
        <f t="shared" si="91"/>
        <v>0</v>
      </c>
      <c r="CV98" s="22">
        <f t="shared" si="91"/>
        <v>0</v>
      </c>
      <c r="CW98" s="22">
        <f t="shared" si="91"/>
        <v>0</v>
      </c>
      <c r="CX98" s="22">
        <f t="shared" si="91"/>
        <v>0</v>
      </c>
      <c r="CY98" s="22">
        <f t="shared" si="91"/>
        <v>0</v>
      </c>
      <c r="CZ98" s="22">
        <f t="shared" si="91"/>
        <v>0</v>
      </c>
      <c r="DA98" s="22">
        <f t="shared" si="91"/>
        <v>0</v>
      </c>
      <c r="DB98" s="22">
        <f t="shared" si="91"/>
        <v>0</v>
      </c>
      <c r="DC98" s="22">
        <f t="shared" si="91"/>
        <v>0</v>
      </c>
      <c r="DD98" s="22">
        <f t="shared" si="91"/>
        <v>0</v>
      </c>
      <c r="DE98" s="22">
        <f t="shared" si="91"/>
        <v>0</v>
      </c>
      <c r="DF98" s="22">
        <f t="shared" si="91"/>
        <v>0</v>
      </c>
      <c r="DG98" s="22">
        <f t="shared" si="91"/>
        <v>0</v>
      </c>
      <c r="DH98" s="22">
        <f t="shared" si="91"/>
        <v>0</v>
      </c>
      <c r="DI98" s="22">
        <f t="shared" si="92"/>
        <v>0</v>
      </c>
      <c r="DJ98" s="22">
        <f t="shared" si="92"/>
        <v>0</v>
      </c>
      <c r="DK98" s="22">
        <f t="shared" si="92"/>
        <v>6265084</v>
      </c>
      <c r="DN98" s="236"/>
      <c r="DO98" s="239"/>
      <c r="DP98" s="239"/>
      <c r="DQ98" s="239"/>
    </row>
    <row r="99" spans="1:121" ht="44.25" hidden="1" customHeight="1" x14ac:dyDescent="0.25">
      <c r="A99" s="149"/>
      <c r="B99" s="152"/>
      <c r="C99" s="52" t="s">
        <v>309</v>
      </c>
      <c r="D99" s="19" t="s">
        <v>310</v>
      </c>
      <c r="E99" s="83">
        <v>211</v>
      </c>
      <c r="F99" s="21" t="s">
        <v>311</v>
      </c>
      <c r="G99" s="22">
        <f t="shared" si="84"/>
        <v>455000000</v>
      </c>
      <c r="H99" s="33"/>
      <c r="I99" s="22"/>
      <c r="J99" s="22">
        <v>450000000</v>
      </c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78">
        <f>5000000</f>
        <v>5000000</v>
      </c>
      <c r="AB99" s="23">
        <f t="shared" si="58"/>
        <v>0.53554010549450548</v>
      </c>
      <c r="AC99" s="22">
        <f t="shared" si="85"/>
        <v>243670748</v>
      </c>
      <c r="AD99" s="22"/>
      <c r="AE99" s="22"/>
      <c r="AF99" s="22">
        <f>+'[3]MAYO 2017'!$L$107</f>
        <v>243670748</v>
      </c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3">
        <f t="shared" si="59"/>
        <v>0.46445989450549452</v>
      </c>
      <c r="AY99" s="22">
        <f t="shared" si="86"/>
        <v>211329252</v>
      </c>
      <c r="AZ99" s="22">
        <f t="shared" si="87"/>
        <v>0</v>
      </c>
      <c r="BA99" s="22">
        <f t="shared" si="87"/>
        <v>0</v>
      </c>
      <c r="BB99" s="22">
        <f t="shared" si="87"/>
        <v>206329252</v>
      </c>
      <c r="BC99" s="22">
        <f t="shared" si="87"/>
        <v>0</v>
      </c>
      <c r="BD99" s="22">
        <f t="shared" si="87"/>
        <v>0</v>
      </c>
      <c r="BE99" s="22">
        <f t="shared" si="87"/>
        <v>0</v>
      </c>
      <c r="BF99" s="22">
        <f t="shared" si="87"/>
        <v>0</v>
      </c>
      <c r="BG99" s="22">
        <f t="shared" si="87"/>
        <v>0</v>
      </c>
      <c r="BH99" s="22">
        <f t="shared" si="87"/>
        <v>0</v>
      </c>
      <c r="BI99" s="22">
        <f t="shared" si="87"/>
        <v>0</v>
      </c>
      <c r="BJ99" s="22">
        <f t="shared" si="87"/>
        <v>0</v>
      </c>
      <c r="BK99" s="22">
        <f t="shared" si="87"/>
        <v>0</v>
      </c>
      <c r="BL99" s="22">
        <f t="shared" si="87"/>
        <v>0</v>
      </c>
      <c r="BM99" s="22">
        <f t="shared" si="87"/>
        <v>0</v>
      </c>
      <c r="BN99" s="22">
        <f t="shared" si="87"/>
        <v>0</v>
      </c>
      <c r="BO99" s="22">
        <f t="shared" si="87"/>
        <v>0</v>
      </c>
      <c r="BP99" s="22">
        <f t="shared" si="88"/>
        <v>0</v>
      </c>
      <c r="BQ99" s="22">
        <f t="shared" si="88"/>
        <v>0</v>
      </c>
      <c r="BR99" s="22">
        <f t="shared" si="88"/>
        <v>0</v>
      </c>
      <c r="BS99" s="22">
        <f t="shared" si="88"/>
        <v>5000000</v>
      </c>
      <c r="BT99" s="23">
        <f t="shared" si="61"/>
        <v>0.24725462857142858</v>
      </c>
      <c r="BU99" s="22">
        <f t="shared" si="89"/>
        <v>112500856</v>
      </c>
      <c r="BV99" s="22"/>
      <c r="BW99" s="22"/>
      <c r="BX99" s="22">
        <f>+'[3]MAYO 2017'!$H$105</f>
        <v>112500856</v>
      </c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3">
        <f t="shared" si="47"/>
        <v>0.75274537142857145</v>
      </c>
      <c r="CQ99" s="22">
        <f t="shared" si="90"/>
        <v>342499144</v>
      </c>
      <c r="CR99" s="22">
        <f t="shared" si="94"/>
        <v>0</v>
      </c>
      <c r="CS99" s="22">
        <f t="shared" si="91"/>
        <v>0</v>
      </c>
      <c r="CT99" s="22">
        <f t="shared" si="91"/>
        <v>337499144</v>
      </c>
      <c r="CU99" s="22">
        <f t="shared" si="91"/>
        <v>0</v>
      </c>
      <c r="CV99" s="22">
        <f t="shared" si="91"/>
        <v>0</v>
      </c>
      <c r="CW99" s="22">
        <f t="shared" si="91"/>
        <v>0</v>
      </c>
      <c r="CX99" s="22">
        <f t="shared" si="91"/>
        <v>0</v>
      </c>
      <c r="CY99" s="22">
        <f t="shared" si="91"/>
        <v>0</v>
      </c>
      <c r="CZ99" s="22">
        <f t="shared" si="91"/>
        <v>0</v>
      </c>
      <c r="DA99" s="22">
        <f t="shared" si="91"/>
        <v>0</v>
      </c>
      <c r="DB99" s="22">
        <f t="shared" si="91"/>
        <v>0</v>
      </c>
      <c r="DC99" s="22">
        <f t="shared" si="91"/>
        <v>0</v>
      </c>
      <c r="DD99" s="22">
        <f t="shared" si="91"/>
        <v>0</v>
      </c>
      <c r="DE99" s="22">
        <f t="shared" si="91"/>
        <v>0</v>
      </c>
      <c r="DF99" s="22">
        <f t="shared" si="91"/>
        <v>0</v>
      </c>
      <c r="DG99" s="22">
        <f t="shared" si="91"/>
        <v>0</v>
      </c>
      <c r="DH99" s="22">
        <f t="shared" si="91"/>
        <v>0</v>
      </c>
      <c r="DI99" s="22">
        <f t="shared" si="92"/>
        <v>0</v>
      </c>
      <c r="DJ99" s="22">
        <f t="shared" si="92"/>
        <v>0</v>
      </c>
      <c r="DK99" s="22">
        <f t="shared" si="92"/>
        <v>5000000</v>
      </c>
      <c r="DN99" s="236"/>
      <c r="DO99" s="234"/>
      <c r="DP99" s="234"/>
      <c r="DQ99" s="234"/>
    </row>
    <row r="100" spans="1:121" ht="31.5" hidden="1" customHeight="1" x14ac:dyDescent="0.25">
      <c r="A100" s="149"/>
      <c r="B100" s="152"/>
      <c r="C100" s="52" t="s">
        <v>312</v>
      </c>
      <c r="D100" s="19" t="s">
        <v>313</v>
      </c>
      <c r="E100" s="83">
        <v>211</v>
      </c>
      <c r="F100" s="21" t="s">
        <v>314</v>
      </c>
      <c r="G100" s="22">
        <f t="shared" si="84"/>
        <v>265000000</v>
      </c>
      <c r="H100" s="33"/>
      <c r="I100" s="22">
        <v>112000000</v>
      </c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>
        <v>153000000</v>
      </c>
      <c r="W100" s="22"/>
      <c r="X100" s="22"/>
      <c r="Y100" s="22"/>
      <c r="Z100" s="22"/>
      <c r="AA100" s="22"/>
      <c r="AB100" s="23">
        <f t="shared" si="58"/>
        <v>0.61635801886792452</v>
      </c>
      <c r="AC100" s="22">
        <f t="shared" si="85"/>
        <v>163334875</v>
      </c>
      <c r="AD100" s="22"/>
      <c r="AE100" s="22">
        <f>+'[1]ENERO 2017'!$K$81</f>
        <v>112000000</v>
      </c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>
        <f>+'[4]FEBRERO 2017'!$X$87</f>
        <v>51334875</v>
      </c>
      <c r="AS100" s="22"/>
      <c r="AT100" s="22"/>
      <c r="AU100" s="22"/>
      <c r="AV100" s="22"/>
      <c r="AW100" s="22"/>
      <c r="AX100" s="23">
        <f t="shared" si="59"/>
        <v>0.38364198113207548</v>
      </c>
      <c r="AY100" s="22">
        <f t="shared" si="86"/>
        <v>101665125</v>
      </c>
      <c r="AZ100" s="22">
        <f t="shared" si="87"/>
        <v>0</v>
      </c>
      <c r="BA100" s="22">
        <f t="shared" si="87"/>
        <v>0</v>
      </c>
      <c r="BB100" s="22">
        <f t="shared" si="87"/>
        <v>0</v>
      </c>
      <c r="BC100" s="22">
        <f t="shared" si="87"/>
        <v>0</v>
      </c>
      <c r="BD100" s="22">
        <f t="shared" si="87"/>
        <v>0</v>
      </c>
      <c r="BE100" s="22">
        <f t="shared" si="87"/>
        <v>0</v>
      </c>
      <c r="BF100" s="22">
        <f t="shared" si="87"/>
        <v>0</v>
      </c>
      <c r="BG100" s="22">
        <f t="shared" si="87"/>
        <v>0</v>
      </c>
      <c r="BH100" s="22">
        <f t="shared" si="87"/>
        <v>0</v>
      </c>
      <c r="BI100" s="22">
        <f t="shared" si="87"/>
        <v>0</v>
      </c>
      <c r="BJ100" s="22">
        <f t="shared" si="87"/>
        <v>0</v>
      </c>
      <c r="BK100" s="22">
        <f t="shared" si="87"/>
        <v>0</v>
      </c>
      <c r="BL100" s="22">
        <f t="shared" si="87"/>
        <v>0</v>
      </c>
      <c r="BM100" s="22">
        <f t="shared" si="87"/>
        <v>0</v>
      </c>
      <c r="BN100" s="22">
        <f t="shared" si="87"/>
        <v>101665125</v>
      </c>
      <c r="BO100" s="22">
        <f t="shared" si="87"/>
        <v>0</v>
      </c>
      <c r="BP100" s="22">
        <f t="shared" si="88"/>
        <v>0</v>
      </c>
      <c r="BQ100" s="22">
        <f t="shared" si="88"/>
        <v>0</v>
      </c>
      <c r="BR100" s="22">
        <f t="shared" si="88"/>
        <v>0</v>
      </c>
      <c r="BS100" s="22">
        <f t="shared" si="88"/>
        <v>0</v>
      </c>
      <c r="BT100" s="23">
        <f t="shared" si="61"/>
        <v>0.55847338490566034</v>
      </c>
      <c r="BU100" s="22">
        <f t="shared" si="89"/>
        <v>147995447</v>
      </c>
      <c r="BV100" s="22"/>
      <c r="BW100" s="22">
        <f>+'[1]ENERO 2017'!$H$84</f>
        <v>110832974</v>
      </c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>
        <f>+'[4]FEBRERO 2017'!$H$88</f>
        <v>37162473</v>
      </c>
      <c r="CK100" s="22"/>
      <c r="CL100" s="22"/>
      <c r="CM100" s="22"/>
      <c r="CN100" s="22"/>
      <c r="CO100" s="22"/>
      <c r="CP100" s="23">
        <f t="shared" si="47"/>
        <v>0.44152661509433966</v>
      </c>
      <c r="CQ100" s="22">
        <f t="shared" si="90"/>
        <v>117004553</v>
      </c>
      <c r="CR100" s="22">
        <f t="shared" si="94"/>
        <v>0</v>
      </c>
      <c r="CS100" s="22">
        <f t="shared" si="91"/>
        <v>1167026</v>
      </c>
      <c r="CT100" s="22">
        <f t="shared" si="91"/>
        <v>0</v>
      </c>
      <c r="CU100" s="22">
        <f t="shared" si="91"/>
        <v>0</v>
      </c>
      <c r="CV100" s="22">
        <f t="shared" si="91"/>
        <v>0</v>
      </c>
      <c r="CW100" s="22">
        <f t="shared" si="91"/>
        <v>0</v>
      </c>
      <c r="CX100" s="22">
        <f t="shared" si="91"/>
        <v>0</v>
      </c>
      <c r="CY100" s="22">
        <f t="shared" si="91"/>
        <v>0</v>
      </c>
      <c r="CZ100" s="22">
        <f t="shared" si="91"/>
        <v>0</v>
      </c>
      <c r="DA100" s="22">
        <f t="shared" si="91"/>
        <v>0</v>
      </c>
      <c r="DB100" s="22">
        <f t="shared" si="91"/>
        <v>0</v>
      </c>
      <c r="DC100" s="22">
        <f t="shared" si="91"/>
        <v>0</v>
      </c>
      <c r="DD100" s="22">
        <f t="shared" si="91"/>
        <v>0</v>
      </c>
      <c r="DE100" s="22">
        <f t="shared" si="91"/>
        <v>0</v>
      </c>
      <c r="DF100" s="22">
        <f t="shared" si="91"/>
        <v>115837527</v>
      </c>
      <c r="DG100" s="22">
        <f t="shared" si="91"/>
        <v>0</v>
      </c>
      <c r="DH100" s="22">
        <f t="shared" si="91"/>
        <v>0</v>
      </c>
      <c r="DI100" s="22">
        <f t="shared" si="92"/>
        <v>0</v>
      </c>
      <c r="DJ100" s="22">
        <f t="shared" si="92"/>
        <v>0</v>
      </c>
      <c r="DK100" s="22">
        <f t="shared" si="92"/>
        <v>0</v>
      </c>
      <c r="DN100" s="236"/>
      <c r="DO100" s="234"/>
      <c r="DP100" s="234"/>
      <c r="DQ100" s="234"/>
    </row>
    <row r="101" spans="1:121" s="70" customFormat="1" ht="50.25" hidden="1" customHeight="1" x14ac:dyDescent="0.25">
      <c r="A101" s="85"/>
      <c r="B101" s="19" t="s">
        <v>315</v>
      </c>
      <c r="C101" s="84" t="s">
        <v>316</v>
      </c>
      <c r="D101" s="19" t="s">
        <v>317</v>
      </c>
      <c r="E101" s="81" t="s">
        <v>318</v>
      </c>
      <c r="F101" s="21" t="s">
        <v>319</v>
      </c>
      <c r="G101" s="22">
        <f t="shared" si="84"/>
        <v>700456632</v>
      </c>
      <c r="H101" s="25"/>
      <c r="I101" s="68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>
        <f>300856785+366514874</f>
        <v>667371659</v>
      </c>
      <c r="Z101" s="22">
        <v>33084973</v>
      </c>
      <c r="AA101" s="22"/>
      <c r="AB101" s="69">
        <f t="shared" si="58"/>
        <v>1</v>
      </c>
      <c r="AC101" s="22">
        <f t="shared" si="85"/>
        <v>700456632</v>
      </c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>
        <f>+'[5]ABRIL 2017'!$AA$1559</f>
        <v>667371659</v>
      </c>
      <c r="AV101" s="68">
        <f>+'[1]ENERO 2017'!$S$891</f>
        <v>33084973</v>
      </c>
      <c r="AW101" s="68"/>
      <c r="AX101" s="69">
        <f t="shared" si="59"/>
        <v>0</v>
      </c>
      <c r="AY101" s="22">
        <f t="shared" si="86"/>
        <v>0</v>
      </c>
      <c r="AZ101" s="22">
        <f t="shared" si="87"/>
        <v>0</v>
      </c>
      <c r="BA101" s="22">
        <f t="shared" si="87"/>
        <v>0</v>
      </c>
      <c r="BB101" s="22">
        <f t="shared" si="87"/>
        <v>0</v>
      </c>
      <c r="BC101" s="22">
        <f t="shared" si="87"/>
        <v>0</v>
      </c>
      <c r="BD101" s="22">
        <f t="shared" si="87"/>
        <v>0</v>
      </c>
      <c r="BE101" s="22">
        <f t="shared" si="87"/>
        <v>0</v>
      </c>
      <c r="BF101" s="22">
        <f t="shared" si="87"/>
        <v>0</v>
      </c>
      <c r="BG101" s="22">
        <f t="shared" si="87"/>
        <v>0</v>
      </c>
      <c r="BH101" s="22">
        <f t="shared" si="87"/>
        <v>0</v>
      </c>
      <c r="BI101" s="22">
        <f t="shared" si="87"/>
        <v>0</v>
      </c>
      <c r="BJ101" s="22">
        <f t="shared" si="87"/>
        <v>0</v>
      </c>
      <c r="BK101" s="22">
        <f t="shared" si="87"/>
        <v>0</v>
      </c>
      <c r="BL101" s="22">
        <f t="shared" si="87"/>
        <v>0</v>
      </c>
      <c r="BM101" s="22">
        <f t="shared" si="87"/>
        <v>0</v>
      </c>
      <c r="BN101" s="22">
        <f t="shared" si="87"/>
        <v>0</v>
      </c>
      <c r="BO101" s="22">
        <f t="shared" si="87"/>
        <v>0</v>
      </c>
      <c r="BP101" s="22">
        <f t="shared" si="88"/>
        <v>0</v>
      </c>
      <c r="BQ101" s="22">
        <f t="shared" si="88"/>
        <v>0</v>
      </c>
      <c r="BR101" s="22">
        <f t="shared" si="88"/>
        <v>0</v>
      </c>
      <c r="BS101" s="22">
        <f t="shared" si="88"/>
        <v>0</v>
      </c>
      <c r="BT101" s="69">
        <f t="shared" si="61"/>
        <v>0.73378430372260361</v>
      </c>
      <c r="BU101" s="22">
        <f t="shared" si="89"/>
        <v>513984082</v>
      </c>
      <c r="BV101" s="68"/>
      <c r="BW101" s="68"/>
      <c r="BX101" s="68"/>
      <c r="BY101" s="68"/>
      <c r="BZ101" s="68"/>
      <c r="CA101" s="68"/>
      <c r="CB101" s="68"/>
      <c r="CC101" s="68"/>
      <c r="CD101" s="68"/>
      <c r="CE101" s="68"/>
      <c r="CF101" s="68"/>
      <c r="CG101" s="68"/>
      <c r="CH101" s="68"/>
      <c r="CI101" s="68"/>
      <c r="CJ101" s="68"/>
      <c r="CK101" s="68"/>
      <c r="CL101" s="68"/>
      <c r="CM101" s="68">
        <f>+'[3]MAYO 2017'!$H$1849+'[3]MAYO 2017'!$H$1870</f>
        <v>481150482</v>
      </c>
      <c r="CN101" s="68">
        <f>+'[1]ENERO 2017'!$H$908</f>
        <v>32833600</v>
      </c>
      <c r="CO101" s="68"/>
      <c r="CP101" s="69">
        <f t="shared" si="47"/>
        <v>0.26621569627739639</v>
      </c>
      <c r="CQ101" s="22">
        <f t="shared" si="90"/>
        <v>186472550</v>
      </c>
      <c r="CR101" s="22">
        <f t="shared" si="94"/>
        <v>0</v>
      </c>
      <c r="CS101" s="22">
        <f t="shared" si="91"/>
        <v>0</v>
      </c>
      <c r="CT101" s="22">
        <f t="shared" si="91"/>
        <v>0</v>
      </c>
      <c r="CU101" s="22">
        <f t="shared" si="91"/>
        <v>0</v>
      </c>
      <c r="CV101" s="22">
        <f t="shared" si="91"/>
        <v>0</v>
      </c>
      <c r="CW101" s="22">
        <f t="shared" si="91"/>
        <v>0</v>
      </c>
      <c r="CX101" s="22">
        <f t="shared" si="91"/>
        <v>0</v>
      </c>
      <c r="CY101" s="22">
        <f t="shared" si="91"/>
        <v>0</v>
      </c>
      <c r="CZ101" s="22">
        <f t="shared" si="91"/>
        <v>0</v>
      </c>
      <c r="DA101" s="22">
        <f t="shared" si="91"/>
        <v>0</v>
      </c>
      <c r="DB101" s="22">
        <f t="shared" si="91"/>
        <v>0</v>
      </c>
      <c r="DC101" s="22">
        <f t="shared" si="91"/>
        <v>0</v>
      </c>
      <c r="DD101" s="22">
        <f t="shared" si="91"/>
        <v>0</v>
      </c>
      <c r="DE101" s="22">
        <f t="shared" si="91"/>
        <v>0</v>
      </c>
      <c r="DF101" s="22">
        <f t="shared" si="91"/>
        <v>0</v>
      </c>
      <c r="DG101" s="22">
        <f t="shared" si="91"/>
        <v>0</v>
      </c>
      <c r="DH101" s="22">
        <f t="shared" si="91"/>
        <v>0</v>
      </c>
      <c r="DI101" s="22">
        <f t="shared" si="92"/>
        <v>186221177</v>
      </c>
      <c r="DJ101" s="22">
        <f t="shared" si="92"/>
        <v>251373</v>
      </c>
      <c r="DK101" s="22">
        <f t="shared" si="92"/>
        <v>0</v>
      </c>
      <c r="DN101" s="236"/>
      <c r="DO101" s="234"/>
      <c r="DP101" s="234"/>
      <c r="DQ101" s="234"/>
    </row>
    <row r="102" spans="1:121" ht="36.75" hidden="1" customHeight="1" x14ac:dyDescent="0.25">
      <c r="A102" s="149" t="s">
        <v>281</v>
      </c>
      <c r="B102" s="151" t="s">
        <v>320</v>
      </c>
      <c r="C102" s="52" t="s">
        <v>321</v>
      </c>
      <c r="D102" s="19" t="s">
        <v>322</v>
      </c>
      <c r="E102" s="83">
        <v>510</v>
      </c>
      <c r="F102" s="21" t="s">
        <v>323</v>
      </c>
      <c r="G102" s="22">
        <f t="shared" si="84"/>
        <v>115954283</v>
      </c>
      <c r="H102" s="22"/>
      <c r="I102" s="22">
        <v>115954283</v>
      </c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3">
        <f t="shared" si="58"/>
        <v>0.48710806999686246</v>
      </c>
      <c r="AC102" s="22">
        <f t="shared" si="85"/>
        <v>56482267</v>
      </c>
      <c r="AD102" s="22"/>
      <c r="AE102" s="22">
        <f>+'[1]ENERO 2017'!$K$639</f>
        <v>56482267</v>
      </c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3">
        <f t="shared" si="59"/>
        <v>0.5128919300031376</v>
      </c>
      <c r="AY102" s="22">
        <f t="shared" si="86"/>
        <v>59472016</v>
      </c>
      <c r="AZ102" s="22">
        <f t="shared" si="87"/>
        <v>0</v>
      </c>
      <c r="BA102" s="22">
        <f t="shared" si="87"/>
        <v>59472016</v>
      </c>
      <c r="BB102" s="22">
        <f t="shared" si="87"/>
        <v>0</v>
      </c>
      <c r="BC102" s="22">
        <f t="shared" si="87"/>
        <v>0</v>
      </c>
      <c r="BD102" s="22">
        <f t="shared" si="87"/>
        <v>0</v>
      </c>
      <c r="BE102" s="22">
        <f t="shared" si="87"/>
        <v>0</v>
      </c>
      <c r="BF102" s="22">
        <f t="shared" si="87"/>
        <v>0</v>
      </c>
      <c r="BG102" s="22">
        <f t="shared" si="87"/>
        <v>0</v>
      </c>
      <c r="BH102" s="22">
        <f t="shared" si="87"/>
        <v>0</v>
      </c>
      <c r="BI102" s="22">
        <f t="shared" si="87"/>
        <v>0</v>
      </c>
      <c r="BJ102" s="22">
        <f t="shared" si="87"/>
        <v>0</v>
      </c>
      <c r="BK102" s="22">
        <f t="shared" si="87"/>
        <v>0</v>
      </c>
      <c r="BL102" s="22">
        <f t="shared" si="87"/>
        <v>0</v>
      </c>
      <c r="BM102" s="22">
        <f t="shared" si="87"/>
        <v>0</v>
      </c>
      <c r="BN102" s="22">
        <f t="shared" si="87"/>
        <v>0</v>
      </c>
      <c r="BO102" s="22">
        <f t="shared" si="87"/>
        <v>0</v>
      </c>
      <c r="BP102" s="22">
        <f t="shared" si="88"/>
        <v>0</v>
      </c>
      <c r="BQ102" s="22">
        <f t="shared" si="88"/>
        <v>0</v>
      </c>
      <c r="BR102" s="22">
        <f t="shared" si="88"/>
        <v>0</v>
      </c>
      <c r="BS102" s="22">
        <f t="shared" si="88"/>
        <v>0</v>
      </c>
      <c r="BT102" s="23">
        <f t="shared" si="61"/>
        <v>0.48468810763980147</v>
      </c>
      <c r="BU102" s="22">
        <f t="shared" si="89"/>
        <v>56201662</v>
      </c>
      <c r="BV102" s="22"/>
      <c r="BW102" s="22">
        <f>+'[1]ENERO 2017'!$H$637</f>
        <v>56201662</v>
      </c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3">
        <f t="shared" si="47"/>
        <v>0.51531189236019848</v>
      </c>
      <c r="CQ102" s="22">
        <f t="shared" si="90"/>
        <v>59752621</v>
      </c>
      <c r="CR102" s="22">
        <f t="shared" si="94"/>
        <v>0</v>
      </c>
      <c r="CS102" s="22">
        <f t="shared" si="91"/>
        <v>59752621</v>
      </c>
      <c r="CT102" s="22">
        <f t="shared" si="91"/>
        <v>0</v>
      </c>
      <c r="CU102" s="22">
        <f t="shared" si="91"/>
        <v>0</v>
      </c>
      <c r="CV102" s="22">
        <f t="shared" si="91"/>
        <v>0</v>
      </c>
      <c r="CW102" s="22">
        <f t="shared" si="91"/>
        <v>0</v>
      </c>
      <c r="CX102" s="22">
        <f t="shared" si="91"/>
        <v>0</v>
      </c>
      <c r="CY102" s="22">
        <f t="shared" si="91"/>
        <v>0</v>
      </c>
      <c r="CZ102" s="22">
        <f t="shared" si="91"/>
        <v>0</v>
      </c>
      <c r="DA102" s="22">
        <f t="shared" si="91"/>
        <v>0</v>
      </c>
      <c r="DB102" s="22">
        <f t="shared" si="91"/>
        <v>0</v>
      </c>
      <c r="DC102" s="22">
        <f t="shared" si="91"/>
        <v>0</v>
      </c>
      <c r="DD102" s="22">
        <f t="shared" si="91"/>
        <v>0</v>
      </c>
      <c r="DE102" s="22">
        <f t="shared" si="91"/>
        <v>0</v>
      </c>
      <c r="DF102" s="22">
        <f t="shared" si="91"/>
        <v>0</v>
      </c>
      <c r="DG102" s="22">
        <f t="shared" si="91"/>
        <v>0</v>
      </c>
      <c r="DH102" s="22">
        <f t="shared" si="91"/>
        <v>0</v>
      </c>
      <c r="DI102" s="22">
        <f t="shared" si="92"/>
        <v>0</v>
      </c>
      <c r="DJ102" s="22">
        <f t="shared" si="92"/>
        <v>0</v>
      </c>
      <c r="DK102" s="22">
        <f t="shared" si="92"/>
        <v>0</v>
      </c>
      <c r="DN102" s="236"/>
      <c r="DO102" s="234"/>
      <c r="DP102" s="234"/>
      <c r="DQ102" s="234"/>
    </row>
    <row r="103" spans="1:121" ht="51" hidden="1" customHeight="1" x14ac:dyDescent="0.25">
      <c r="A103" s="149"/>
      <c r="B103" s="152"/>
      <c r="C103" s="52" t="s">
        <v>324</v>
      </c>
      <c r="D103" s="19" t="s">
        <v>325</v>
      </c>
      <c r="E103" s="83">
        <v>510</v>
      </c>
      <c r="F103" s="21" t="s">
        <v>323</v>
      </c>
      <c r="G103" s="22">
        <f t="shared" si="84"/>
        <v>134000000</v>
      </c>
      <c r="H103" s="22"/>
      <c r="I103" s="22">
        <v>134000000</v>
      </c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3">
        <f t="shared" si="58"/>
        <v>0.42150945522388061</v>
      </c>
      <c r="AC103" s="22">
        <f t="shared" si="85"/>
        <v>56482267</v>
      </c>
      <c r="AD103" s="22"/>
      <c r="AE103" s="22">
        <f>+'[1]ENERO 2017'!$K$649</f>
        <v>56482267</v>
      </c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3">
        <f t="shared" si="59"/>
        <v>0.57849054477611939</v>
      </c>
      <c r="AY103" s="22">
        <f t="shared" si="86"/>
        <v>77517733</v>
      </c>
      <c r="AZ103" s="22">
        <f t="shared" si="87"/>
        <v>0</v>
      </c>
      <c r="BA103" s="22">
        <f t="shared" si="87"/>
        <v>77517733</v>
      </c>
      <c r="BB103" s="22">
        <f t="shared" si="87"/>
        <v>0</v>
      </c>
      <c r="BC103" s="22">
        <f t="shared" si="87"/>
        <v>0</v>
      </c>
      <c r="BD103" s="22">
        <f t="shared" si="87"/>
        <v>0</v>
      </c>
      <c r="BE103" s="22">
        <f t="shared" si="87"/>
        <v>0</v>
      </c>
      <c r="BF103" s="22">
        <f t="shared" si="87"/>
        <v>0</v>
      </c>
      <c r="BG103" s="22">
        <f t="shared" si="87"/>
        <v>0</v>
      </c>
      <c r="BH103" s="22">
        <f t="shared" si="87"/>
        <v>0</v>
      </c>
      <c r="BI103" s="22">
        <f t="shared" si="87"/>
        <v>0</v>
      </c>
      <c r="BJ103" s="22">
        <f t="shared" si="87"/>
        <v>0</v>
      </c>
      <c r="BK103" s="22">
        <f t="shared" si="87"/>
        <v>0</v>
      </c>
      <c r="BL103" s="22">
        <f t="shared" si="87"/>
        <v>0</v>
      </c>
      <c r="BM103" s="22">
        <f t="shared" si="87"/>
        <v>0</v>
      </c>
      <c r="BN103" s="22">
        <f t="shared" si="87"/>
        <v>0</v>
      </c>
      <c r="BO103" s="22">
        <f t="shared" si="87"/>
        <v>0</v>
      </c>
      <c r="BP103" s="22">
        <f t="shared" si="88"/>
        <v>0</v>
      </c>
      <c r="BQ103" s="22">
        <f t="shared" si="88"/>
        <v>0</v>
      </c>
      <c r="BR103" s="22">
        <f t="shared" si="88"/>
        <v>0</v>
      </c>
      <c r="BS103" s="22">
        <f t="shared" si="88"/>
        <v>0</v>
      </c>
      <c r="BT103" s="23">
        <f t="shared" si="61"/>
        <v>0.42150945522388061</v>
      </c>
      <c r="BU103" s="22">
        <f t="shared" si="89"/>
        <v>56482267</v>
      </c>
      <c r="BV103" s="22"/>
      <c r="BW103" s="22">
        <f>+'[1]ENERO 2017'!$H$647</f>
        <v>56482267</v>
      </c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3">
        <f t="shared" si="47"/>
        <v>0.57849054477611939</v>
      </c>
      <c r="CQ103" s="22">
        <f t="shared" si="90"/>
        <v>77517733</v>
      </c>
      <c r="CR103" s="22">
        <f t="shared" si="94"/>
        <v>0</v>
      </c>
      <c r="CS103" s="22">
        <f t="shared" si="91"/>
        <v>77517733</v>
      </c>
      <c r="CT103" s="22">
        <f t="shared" si="91"/>
        <v>0</v>
      </c>
      <c r="CU103" s="22">
        <f t="shared" si="91"/>
        <v>0</v>
      </c>
      <c r="CV103" s="22">
        <f t="shared" si="91"/>
        <v>0</v>
      </c>
      <c r="CW103" s="22">
        <f t="shared" si="91"/>
        <v>0</v>
      </c>
      <c r="CX103" s="22">
        <f t="shared" si="91"/>
        <v>0</v>
      </c>
      <c r="CY103" s="22">
        <f t="shared" si="91"/>
        <v>0</v>
      </c>
      <c r="CZ103" s="22">
        <f t="shared" si="91"/>
        <v>0</v>
      </c>
      <c r="DA103" s="22">
        <f t="shared" si="91"/>
        <v>0</v>
      </c>
      <c r="DB103" s="22">
        <f t="shared" si="91"/>
        <v>0</v>
      </c>
      <c r="DC103" s="22">
        <f t="shared" si="91"/>
        <v>0</v>
      </c>
      <c r="DD103" s="22">
        <f t="shared" si="91"/>
        <v>0</v>
      </c>
      <c r="DE103" s="22">
        <f t="shared" si="91"/>
        <v>0</v>
      </c>
      <c r="DF103" s="22">
        <f t="shared" si="91"/>
        <v>0</v>
      </c>
      <c r="DG103" s="22">
        <f t="shared" si="91"/>
        <v>0</v>
      </c>
      <c r="DH103" s="22">
        <f t="shared" si="91"/>
        <v>0</v>
      </c>
      <c r="DI103" s="22">
        <f t="shared" si="92"/>
        <v>0</v>
      </c>
      <c r="DJ103" s="22">
        <f t="shared" si="92"/>
        <v>0</v>
      </c>
      <c r="DK103" s="22">
        <f t="shared" si="92"/>
        <v>0</v>
      </c>
      <c r="DN103" s="236"/>
      <c r="DO103" s="234"/>
      <c r="DP103" s="234"/>
      <c r="DQ103" s="234"/>
    </row>
    <row r="104" spans="1:121" ht="38.25" hidden="1" customHeight="1" x14ac:dyDescent="0.25">
      <c r="A104" s="149"/>
      <c r="B104" s="153"/>
      <c r="C104" s="52" t="s">
        <v>326</v>
      </c>
      <c r="D104" s="19" t="s">
        <v>327</v>
      </c>
      <c r="E104" s="83">
        <v>510</v>
      </c>
      <c r="F104" s="21" t="s">
        <v>323</v>
      </c>
      <c r="G104" s="22">
        <f t="shared" si="84"/>
        <v>31000000</v>
      </c>
      <c r="H104" s="22"/>
      <c r="I104" s="22">
        <v>31000000</v>
      </c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3">
        <f t="shared" si="58"/>
        <v>0</v>
      </c>
      <c r="AC104" s="22">
        <f t="shared" si="85"/>
        <v>0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3">
        <f t="shared" si="59"/>
        <v>1</v>
      </c>
      <c r="AY104" s="22">
        <f t="shared" si="86"/>
        <v>31000000</v>
      </c>
      <c r="AZ104" s="22">
        <f t="shared" si="87"/>
        <v>0</v>
      </c>
      <c r="BA104" s="22">
        <f t="shared" si="87"/>
        <v>31000000</v>
      </c>
      <c r="BB104" s="22">
        <f t="shared" si="87"/>
        <v>0</v>
      </c>
      <c r="BC104" s="22">
        <f t="shared" si="87"/>
        <v>0</v>
      </c>
      <c r="BD104" s="22">
        <f t="shared" si="87"/>
        <v>0</v>
      </c>
      <c r="BE104" s="22">
        <f t="shared" si="87"/>
        <v>0</v>
      </c>
      <c r="BF104" s="22">
        <f t="shared" si="87"/>
        <v>0</v>
      </c>
      <c r="BG104" s="22">
        <f t="shared" si="87"/>
        <v>0</v>
      </c>
      <c r="BH104" s="22">
        <f t="shared" si="87"/>
        <v>0</v>
      </c>
      <c r="BI104" s="22">
        <f t="shared" si="87"/>
        <v>0</v>
      </c>
      <c r="BJ104" s="22">
        <f t="shared" si="87"/>
        <v>0</v>
      </c>
      <c r="BK104" s="22">
        <f t="shared" si="87"/>
        <v>0</v>
      </c>
      <c r="BL104" s="22">
        <f t="shared" si="87"/>
        <v>0</v>
      </c>
      <c r="BM104" s="22">
        <f t="shared" si="87"/>
        <v>0</v>
      </c>
      <c r="BN104" s="22">
        <f t="shared" si="87"/>
        <v>0</v>
      </c>
      <c r="BO104" s="22">
        <f t="shared" si="87"/>
        <v>0</v>
      </c>
      <c r="BP104" s="22">
        <f t="shared" si="88"/>
        <v>0</v>
      </c>
      <c r="BQ104" s="22">
        <f t="shared" si="88"/>
        <v>0</v>
      </c>
      <c r="BR104" s="22">
        <f t="shared" si="88"/>
        <v>0</v>
      </c>
      <c r="BS104" s="22">
        <f t="shared" si="88"/>
        <v>0</v>
      </c>
      <c r="BT104" s="23">
        <f t="shared" si="61"/>
        <v>0</v>
      </c>
      <c r="BU104" s="22">
        <f t="shared" si="89"/>
        <v>0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3">
        <f t="shared" si="47"/>
        <v>1</v>
      </c>
      <c r="CQ104" s="22">
        <f t="shared" si="90"/>
        <v>31000000</v>
      </c>
      <c r="CR104" s="22">
        <f t="shared" si="94"/>
        <v>0</v>
      </c>
      <c r="CS104" s="22">
        <f t="shared" si="91"/>
        <v>31000000</v>
      </c>
      <c r="CT104" s="22">
        <f t="shared" si="91"/>
        <v>0</v>
      </c>
      <c r="CU104" s="22">
        <f t="shared" si="91"/>
        <v>0</v>
      </c>
      <c r="CV104" s="22">
        <f t="shared" si="91"/>
        <v>0</v>
      </c>
      <c r="CW104" s="22">
        <f t="shared" si="91"/>
        <v>0</v>
      </c>
      <c r="CX104" s="22">
        <f t="shared" si="91"/>
        <v>0</v>
      </c>
      <c r="CY104" s="22">
        <f t="shared" si="91"/>
        <v>0</v>
      </c>
      <c r="CZ104" s="22">
        <f t="shared" si="91"/>
        <v>0</v>
      </c>
      <c r="DA104" s="22">
        <f t="shared" si="91"/>
        <v>0</v>
      </c>
      <c r="DB104" s="22">
        <f t="shared" si="91"/>
        <v>0</v>
      </c>
      <c r="DC104" s="22">
        <f t="shared" si="91"/>
        <v>0</v>
      </c>
      <c r="DD104" s="22">
        <f t="shared" si="91"/>
        <v>0</v>
      </c>
      <c r="DE104" s="22">
        <f t="shared" si="91"/>
        <v>0</v>
      </c>
      <c r="DF104" s="22">
        <f t="shared" si="91"/>
        <v>0</v>
      </c>
      <c r="DG104" s="22">
        <f t="shared" si="91"/>
        <v>0</v>
      </c>
      <c r="DH104" s="22">
        <f t="shared" si="91"/>
        <v>0</v>
      </c>
      <c r="DI104" s="22">
        <f t="shared" si="92"/>
        <v>0</v>
      </c>
      <c r="DJ104" s="22">
        <f t="shared" si="92"/>
        <v>0</v>
      </c>
      <c r="DK104" s="22">
        <f t="shared" si="92"/>
        <v>0</v>
      </c>
      <c r="DN104" s="236"/>
      <c r="DO104" s="234"/>
      <c r="DP104" s="234"/>
      <c r="DQ104" s="234"/>
    </row>
    <row r="105" spans="1:121" ht="32.25" hidden="1" customHeight="1" x14ac:dyDescent="0.25">
      <c r="A105" s="149"/>
      <c r="B105" s="80"/>
      <c r="C105" s="52" t="s">
        <v>328</v>
      </c>
      <c r="D105" s="19" t="s">
        <v>329</v>
      </c>
      <c r="E105" s="83">
        <v>510</v>
      </c>
      <c r="F105" s="21" t="s">
        <v>189</v>
      </c>
      <c r="G105" s="22">
        <f t="shared" si="84"/>
        <v>2000000</v>
      </c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>
        <v>2000000</v>
      </c>
      <c r="AB105" s="23">
        <f t="shared" si="58"/>
        <v>0</v>
      </c>
      <c r="AC105" s="22">
        <f t="shared" si="85"/>
        <v>0</v>
      </c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3">
        <f t="shared" si="59"/>
        <v>1</v>
      </c>
      <c r="AY105" s="22">
        <f t="shared" si="86"/>
        <v>2000000</v>
      </c>
      <c r="AZ105" s="22">
        <f t="shared" si="87"/>
        <v>0</v>
      </c>
      <c r="BA105" s="22">
        <f t="shared" si="87"/>
        <v>0</v>
      </c>
      <c r="BB105" s="22">
        <f t="shared" si="87"/>
        <v>0</v>
      </c>
      <c r="BC105" s="22">
        <f t="shared" si="87"/>
        <v>0</v>
      </c>
      <c r="BD105" s="22">
        <f t="shared" si="87"/>
        <v>0</v>
      </c>
      <c r="BE105" s="22">
        <f t="shared" si="87"/>
        <v>0</v>
      </c>
      <c r="BF105" s="22">
        <f t="shared" si="87"/>
        <v>0</v>
      </c>
      <c r="BG105" s="22">
        <f t="shared" si="87"/>
        <v>0</v>
      </c>
      <c r="BH105" s="22">
        <f t="shared" si="87"/>
        <v>0</v>
      </c>
      <c r="BI105" s="22">
        <f t="shared" si="87"/>
        <v>0</v>
      </c>
      <c r="BJ105" s="22">
        <f t="shared" si="87"/>
        <v>0</v>
      </c>
      <c r="BK105" s="22">
        <f t="shared" si="87"/>
        <v>0</v>
      </c>
      <c r="BL105" s="22">
        <f t="shared" si="87"/>
        <v>0</v>
      </c>
      <c r="BM105" s="22">
        <f t="shared" si="87"/>
        <v>0</v>
      </c>
      <c r="BN105" s="22">
        <f t="shared" si="87"/>
        <v>0</v>
      </c>
      <c r="BO105" s="22">
        <f t="shared" si="88"/>
        <v>0</v>
      </c>
      <c r="BP105" s="22">
        <f t="shared" si="88"/>
        <v>0</v>
      </c>
      <c r="BQ105" s="22">
        <f t="shared" si="88"/>
        <v>0</v>
      </c>
      <c r="BR105" s="22">
        <f t="shared" si="88"/>
        <v>0</v>
      </c>
      <c r="BS105" s="22">
        <f t="shared" si="88"/>
        <v>2000000</v>
      </c>
      <c r="BT105" s="23">
        <f t="shared" si="61"/>
        <v>0</v>
      </c>
      <c r="BU105" s="22">
        <f t="shared" si="89"/>
        <v>0</v>
      </c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3">
        <f t="shared" si="47"/>
        <v>1</v>
      </c>
      <c r="CQ105" s="22">
        <f t="shared" si="90"/>
        <v>2000000</v>
      </c>
      <c r="CR105" s="22">
        <f t="shared" si="94"/>
        <v>0</v>
      </c>
      <c r="CS105" s="22">
        <f t="shared" si="91"/>
        <v>0</v>
      </c>
      <c r="CT105" s="22">
        <f t="shared" si="91"/>
        <v>0</v>
      </c>
      <c r="CU105" s="22">
        <f t="shared" si="91"/>
        <v>0</v>
      </c>
      <c r="CV105" s="22">
        <f t="shared" si="91"/>
        <v>0</v>
      </c>
      <c r="CW105" s="22">
        <f t="shared" si="91"/>
        <v>0</v>
      </c>
      <c r="CX105" s="22">
        <f t="shared" si="91"/>
        <v>0</v>
      </c>
      <c r="CY105" s="22">
        <f t="shared" si="91"/>
        <v>0</v>
      </c>
      <c r="CZ105" s="22">
        <f t="shared" si="91"/>
        <v>0</v>
      </c>
      <c r="DA105" s="22">
        <f t="shared" si="91"/>
        <v>0</v>
      </c>
      <c r="DB105" s="22">
        <f t="shared" si="91"/>
        <v>0</v>
      </c>
      <c r="DC105" s="22">
        <f t="shared" si="91"/>
        <v>0</v>
      </c>
      <c r="DD105" s="22">
        <f t="shared" si="91"/>
        <v>0</v>
      </c>
      <c r="DE105" s="22">
        <f t="shared" si="91"/>
        <v>0</v>
      </c>
      <c r="DF105" s="22">
        <f t="shared" si="91"/>
        <v>0</v>
      </c>
      <c r="DG105" s="22">
        <f t="shared" si="91"/>
        <v>0</v>
      </c>
      <c r="DH105" s="22">
        <f t="shared" si="91"/>
        <v>0</v>
      </c>
      <c r="DI105" s="22">
        <f t="shared" si="92"/>
        <v>0</v>
      </c>
      <c r="DJ105" s="22">
        <f t="shared" si="92"/>
        <v>0</v>
      </c>
      <c r="DK105" s="22">
        <f t="shared" si="92"/>
        <v>2000000</v>
      </c>
      <c r="DN105" s="236"/>
      <c r="DO105" s="237"/>
      <c r="DP105" s="237"/>
      <c r="DQ105" s="238"/>
    </row>
    <row r="106" spans="1:121" ht="39" hidden="1" customHeight="1" x14ac:dyDescent="0.25">
      <c r="A106" s="149"/>
      <c r="B106" s="80" t="s">
        <v>330</v>
      </c>
      <c r="C106" s="52" t="s">
        <v>331</v>
      </c>
      <c r="D106" s="19" t="s">
        <v>332</v>
      </c>
      <c r="E106" s="83">
        <v>510</v>
      </c>
      <c r="F106" s="21" t="s">
        <v>333</v>
      </c>
      <c r="G106" s="22">
        <f t="shared" si="84"/>
        <v>50000000</v>
      </c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>
        <v>50000000</v>
      </c>
      <c r="W106" s="22"/>
      <c r="X106" s="22"/>
      <c r="Y106" s="22"/>
      <c r="Z106" s="22"/>
      <c r="AA106" s="22"/>
      <c r="AB106" s="23">
        <f t="shared" si="58"/>
        <v>1</v>
      </c>
      <c r="AC106" s="22">
        <f t="shared" si="85"/>
        <v>50000000</v>
      </c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>
        <f>+'[4]FEBRERO 2017'!$X$861</f>
        <v>50000000</v>
      </c>
      <c r="AS106" s="22"/>
      <c r="AT106" s="22"/>
      <c r="AU106" s="22"/>
      <c r="AV106" s="22"/>
      <c r="AW106" s="22"/>
      <c r="AX106" s="23">
        <f t="shared" si="59"/>
        <v>0</v>
      </c>
      <c r="AY106" s="22">
        <f t="shared" si="86"/>
        <v>0</v>
      </c>
      <c r="AZ106" s="22">
        <f t="shared" si="87"/>
        <v>0</v>
      </c>
      <c r="BA106" s="22">
        <f t="shared" si="87"/>
        <v>0</v>
      </c>
      <c r="BB106" s="22">
        <f t="shared" si="87"/>
        <v>0</v>
      </c>
      <c r="BC106" s="22">
        <f t="shared" si="87"/>
        <v>0</v>
      </c>
      <c r="BD106" s="22">
        <f t="shared" si="87"/>
        <v>0</v>
      </c>
      <c r="BE106" s="22">
        <f t="shared" si="87"/>
        <v>0</v>
      </c>
      <c r="BF106" s="22">
        <f t="shared" si="87"/>
        <v>0</v>
      </c>
      <c r="BG106" s="22">
        <f t="shared" si="87"/>
        <v>0</v>
      </c>
      <c r="BH106" s="22">
        <f t="shared" si="87"/>
        <v>0</v>
      </c>
      <c r="BI106" s="22">
        <f t="shared" si="87"/>
        <v>0</v>
      </c>
      <c r="BJ106" s="22">
        <f t="shared" si="87"/>
        <v>0</v>
      </c>
      <c r="BK106" s="22">
        <f t="shared" si="87"/>
        <v>0</v>
      </c>
      <c r="BL106" s="22">
        <f t="shared" si="87"/>
        <v>0</v>
      </c>
      <c r="BM106" s="22">
        <f t="shared" si="87"/>
        <v>0</v>
      </c>
      <c r="BN106" s="22">
        <f t="shared" si="87"/>
        <v>0</v>
      </c>
      <c r="BO106" s="22">
        <f t="shared" si="88"/>
        <v>0</v>
      </c>
      <c r="BP106" s="22">
        <f t="shared" si="88"/>
        <v>0</v>
      </c>
      <c r="BQ106" s="22">
        <f t="shared" si="88"/>
        <v>0</v>
      </c>
      <c r="BR106" s="22">
        <f t="shared" si="88"/>
        <v>0</v>
      </c>
      <c r="BS106" s="22">
        <f t="shared" si="88"/>
        <v>0</v>
      </c>
      <c r="BT106" s="23">
        <f t="shared" si="61"/>
        <v>1</v>
      </c>
      <c r="BU106" s="22">
        <f t="shared" si="89"/>
        <v>50000000</v>
      </c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>
        <f>+'[2]FEBRERO 2017'!$H$1029</f>
        <v>50000000</v>
      </c>
      <c r="CK106" s="22"/>
      <c r="CL106" s="22"/>
      <c r="CM106" s="22"/>
      <c r="CN106" s="22"/>
      <c r="CO106" s="22"/>
      <c r="CP106" s="23">
        <f t="shared" si="47"/>
        <v>0</v>
      </c>
      <c r="CQ106" s="22">
        <f t="shared" si="90"/>
        <v>0</v>
      </c>
      <c r="CR106" s="22">
        <f t="shared" si="94"/>
        <v>0</v>
      </c>
      <c r="CS106" s="22">
        <f t="shared" si="91"/>
        <v>0</v>
      </c>
      <c r="CT106" s="22">
        <f t="shared" si="91"/>
        <v>0</v>
      </c>
      <c r="CU106" s="22">
        <f t="shared" si="91"/>
        <v>0</v>
      </c>
      <c r="CV106" s="22">
        <f t="shared" si="91"/>
        <v>0</v>
      </c>
      <c r="CW106" s="22">
        <f t="shared" si="91"/>
        <v>0</v>
      </c>
      <c r="CX106" s="22">
        <f t="shared" si="91"/>
        <v>0</v>
      </c>
      <c r="CY106" s="22">
        <f t="shared" si="91"/>
        <v>0</v>
      </c>
      <c r="CZ106" s="22">
        <f t="shared" si="91"/>
        <v>0</v>
      </c>
      <c r="DA106" s="22">
        <f t="shared" si="91"/>
        <v>0</v>
      </c>
      <c r="DB106" s="22">
        <f t="shared" si="91"/>
        <v>0</v>
      </c>
      <c r="DC106" s="22">
        <f t="shared" si="91"/>
        <v>0</v>
      </c>
      <c r="DD106" s="22">
        <f t="shared" si="91"/>
        <v>0</v>
      </c>
      <c r="DE106" s="22">
        <f t="shared" si="91"/>
        <v>0</v>
      </c>
      <c r="DF106" s="22">
        <f t="shared" si="91"/>
        <v>0</v>
      </c>
      <c r="DG106" s="22">
        <f t="shared" si="91"/>
        <v>0</v>
      </c>
      <c r="DH106" s="22">
        <f t="shared" ref="CS106:DH107" si="95">X106-CL106</f>
        <v>0</v>
      </c>
      <c r="DI106" s="22">
        <f t="shared" si="92"/>
        <v>0</v>
      </c>
      <c r="DJ106" s="22">
        <f t="shared" si="92"/>
        <v>0</v>
      </c>
      <c r="DK106" s="22">
        <f t="shared" si="92"/>
        <v>0</v>
      </c>
      <c r="DN106" s="234"/>
      <c r="DO106" s="234"/>
      <c r="DP106" s="234"/>
      <c r="DQ106" s="234"/>
    </row>
    <row r="107" spans="1:121" ht="58.5" hidden="1" customHeight="1" x14ac:dyDescent="0.25">
      <c r="A107" s="150"/>
      <c r="B107" s="80" t="s">
        <v>334</v>
      </c>
      <c r="C107" s="52" t="s">
        <v>335</v>
      </c>
      <c r="D107" s="19" t="s">
        <v>336</v>
      </c>
      <c r="E107" s="83">
        <v>310</v>
      </c>
      <c r="F107" s="21" t="s">
        <v>337</v>
      </c>
      <c r="G107" s="22">
        <f t="shared" si="84"/>
        <v>218500000</v>
      </c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>
        <v>200000000</v>
      </c>
      <c r="W107" s="22"/>
      <c r="X107" s="22"/>
      <c r="Y107" s="22"/>
      <c r="Z107" s="22"/>
      <c r="AA107" s="78">
        <f>17000000+1500000</f>
        <v>18500000</v>
      </c>
      <c r="AB107" s="23">
        <f t="shared" si="58"/>
        <v>0.50343249427917625</v>
      </c>
      <c r="AC107" s="22">
        <f t="shared" si="85"/>
        <v>110000000</v>
      </c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>
        <f>+'[4]FEBRERO 2017'!$X$155</f>
        <v>110000000</v>
      </c>
      <c r="AS107" s="22"/>
      <c r="AT107" s="22"/>
      <c r="AU107" s="22"/>
      <c r="AV107" s="22"/>
      <c r="AW107" s="22"/>
      <c r="AX107" s="23">
        <f t="shared" si="59"/>
        <v>0.49656750572082375</v>
      </c>
      <c r="AY107" s="22">
        <f t="shared" si="86"/>
        <v>108500000</v>
      </c>
      <c r="AZ107" s="22">
        <f t="shared" si="87"/>
        <v>0</v>
      </c>
      <c r="BA107" s="22">
        <f t="shared" ref="BA107:BN107" si="96">I107-AE107</f>
        <v>0</v>
      </c>
      <c r="BB107" s="22">
        <f t="shared" si="96"/>
        <v>0</v>
      </c>
      <c r="BC107" s="22">
        <f t="shared" si="96"/>
        <v>0</v>
      </c>
      <c r="BD107" s="22">
        <f t="shared" si="96"/>
        <v>0</v>
      </c>
      <c r="BE107" s="22">
        <f t="shared" si="96"/>
        <v>0</v>
      </c>
      <c r="BF107" s="22">
        <f t="shared" si="96"/>
        <v>0</v>
      </c>
      <c r="BG107" s="22">
        <f t="shared" si="96"/>
        <v>0</v>
      </c>
      <c r="BH107" s="22">
        <f t="shared" si="96"/>
        <v>0</v>
      </c>
      <c r="BI107" s="22">
        <f t="shared" si="96"/>
        <v>0</v>
      </c>
      <c r="BJ107" s="22">
        <f t="shared" si="96"/>
        <v>0</v>
      </c>
      <c r="BK107" s="22">
        <f t="shared" si="96"/>
        <v>0</v>
      </c>
      <c r="BL107" s="22">
        <f t="shared" si="96"/>
        <v>0</v>
      </c>
      <c r="BM107" s="22">
        <f t="shared" si="96"/>
        <v>0</v>
      </c>
      <c r="BN107" s="22">
        <f t="shared" si="96"/>
        <v>90000000</v>
      </c>
      <c r="BO107" s="22">
        <f t="shared" si="88"/>
        <v>0</v>
      </c>
      <c r="BP107" s="22">
        <f t="shared" si="88"/>
        <v>0</v>
      </c>
      <c r="BQ107" s="22">
        <f t="shared" si="88"/>
        <v>0</v>
      </c>
      <c r="BR107" s="22">
        <f t="shared" si="88"/>
        <v>0</v>
      </c>
      <c r="BS107" s="22">
        <f t="shared" si="88"/>
        <v>18500000</v>
      </c>
      <c r="BT107" s="23">
        <f t="shared" si="61"/>
        <v>0.41903229290617849</v>
      </c>
      <c r="BU107" s="22">
        <f t="shared" si="89"/>
        <v>91558556</v>
      </c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>
        <f>+'[3]MAYO 2017'!$H$259</f>
        <v>91558556</v>
      </c>
      <c r="CK107" s="22"/>
      <c r="CL107" s="22"/>
      <c r="CM107" s="22"/>
      <c r="CN107" s="22"/>
      <c r="CO107" s="22"/>
      <c r="CP107" s="23">
        <f t="shared" si="47"/>
        <v>0.58096770709382151</v>
      </c>
      <c r="CQ107" s="22">
        <f t="shared" si="90"/>
        <v>126941444</v>
      </c>
      <c r="CR107" s="22">
        <f t="shared" si="94"/>
        <v>0</v>
      </c>
      <c r="CS107" s="22">
        <f t="shared" si="95"/>
        <v>0</v>
      </c>
      <c r="CT107" s="22">
        <f t="shared" si="95"/>
        <v>0</v>
      </c>
      <c r="CU107" s="22">
        <f t="shared" si="95"/>
        <v>0</v>
      </c>
      <c r="CV107" s="22">
        <f t="shared" si="95"/>
        <v>0</v>
      </c>
      <c r="CW107" s="22">
        <f t="shared" si="95"/>
        <v>0</v>
      </c>
      <c r="CX107" s="22">
        <f t="shared" si="95"/>
        <v>0</v>
      </c>
      <c r="CY107" s="22">
        <f t="shared" si="95"/>
        <v>0</v>
      </c>
      <c r="CZ107" s="22">
        <f t="shared" si="95"/>
        <v>0</v>
      </c>
      <c r="DA107" s="22">
        <f t="shared" si="95"/>
        <v>0</v>
      </c>
      <c r="DB107" s="22">
        <f t="shared" si="95"/>
        <v>0</v>
      </c>
      <c r="DC107" s="22">
        <f t="shared" si="95"/>
        <v>0</v>
      </c>
      <c r="DD107" s="22">
        <f t="shared" si="95"/>
        <v>0</v>
      </c>
      <c r="DE107" s="22">
        <f t="shared" si="95"/>
        <v>0</v>
      </c>
      <c r="DF107" s="22">
        <f t="shared" si="95"/>
        <v>108441444</v>
      </c>
      <c r="DG107" s="22">
        <f t="shared" si="95"/>
        <v>0</v>
      </c>
      <c r="DH107" s="22">
        <f t="shared" si="95"/>
        <v>0</v>
      </c>
      <c r="DI107" s="22">
        <f t="shared" si="92"/>
        <v>0</v>
      </c>
      <c r="DJ107" s="22">
        <f t="shared" si="92"/>
        <v>0</v>
      </c>
      <c r="DK107" s="22">
        <f t="shared" si="92"/>
        <v>18500000</v>
      </c>
      <c r="DN107" s="234"/>
      <c r="DO107" s="235"/>
      <c r="DP107" s="235"/>
      <c r="DQ107" s="241"/>
    </row>
    <row r="108" spans="1:121" s="46" customFormat="1" ht="26.25" customHeight="1" thickTop="1" thickBot="1" x14ac:dyDescent="0.3">
      <c r="A108" s="86"/>
      <c r="B108" s="229" t="s">
        <v>358</v>
      </c>
      <c r="C108" s="230"/>
      <c r="D108" s="230"/>
      <c r="E108" s="87"/>
      <c r="F108" s="88"/>
      <c r="G108" s="59">
        <f t="shared" ref="G108:AA108" si="97">SUM(G91:G107)</f>
        <v>6742686407</v>
      </c>
      <c r="H108" s="59">
        <f t="shared" si="97"/>
        <v>0</v>
      </c>
      <c r="I108" s="59">
        <f t="shared" si="97"/>
        <v>392954283</v>
      </c>
      <c r="J108" s="59">
        <f t="shared" si="97"/>
        <v>1150000000</v>
      </c>
      <c r="K108" s="59">
        <f t="shared" si="97"/>
        <v>1481402260</v>
      </c>
      <c r="L108" s="59">
        <f t="shared" si="97"/>
        <v>80883013</v>
      </c>
      <c r="M108" s="59">
        <f t="shared" si="97"/>
        <v>210796645</v>
      </c>
      <c r="N108" s="59">
        <f t="shared" si="97"/>
        <v>12004716</v>
      </c>
      <c r="O108" s="59">
        <f t="shared" si="97"/>
        <v>6840985</v>
      </c>
      <c r="P108" s="59">
        <f t="shared" si="97"/>
        <v>30665828</v>
      </c>
      <c r="Q108" s="59">
        <f t="shared" si="97"/>
        <v>1940856</v>
      </c>
      <c r="R108" s="59">
        <f t="shared" si="97"/>
        <v>135153822</v>
      </c>
      <c r="S108" s="59">
        <f t="shared" si="97"/>
        <v>0</v>
      </c>
      <c r="T108" s="59">
        <f t="shared" si="97"/>
        <v>300000000</v>
      </c>
      <c r="U108" s="59">
        <f t="shared" si="97"/>
        <v>0</v>
      </c>
      <c r="V108" s="59">
        <f t="shared" si="97"/>
        <v>760081606</v>
      </c>
      <c r="W108" s="59">
        <f t="shared" si="97"/>
        <v>0</v>
      </c>
      <c r="X108" s="59">
        <f t="shared" si="97"/>
        <v>0</v>
      </c>
      <c r="Y108" s="59">
        <f t="shared" si="97"/>
        <v>667371659</v>
      </c>
      <c r="Z108" s="59">
        <f t="shared" si="97"/>
        <v>33084973</v>
      </c>
      <c r="AA108" s="59">
        <f t="shared" si="97"/>
        <v>1479505761</v>
      </c>
      <c r="AB108" s="43">
        <f t="shared" si="58"/>
        <v>0.42227516217335481</v>
      </c>
      <c r="AC108" s="59">
        <f t="shared" ref="AC108:AW108" si="98">SUM(AC91:AC107)</f>
        <v>2847268996</v>
      </c>
      <c r="AD108" s="59">
        <f t="shared" si="98"/>
        <v>0</v>
      </c>
      <c r="AE108" s="59">
        <f t="shared" si="98"/>
        <v>224964534</v>
      </c>
      <c r="AF108" s="59">
        <f t="shared" si="98"/>
        <v>674044910</v>
      </c>
      <c r="AG108" s="59">
        <f t="shared" si="98"/>
        <v>567700470</v>
      </c>
      <c r="AH108" s="59">
        <f t="shared" si="98"/>
        <v>0</v>
      </c>
      <c r="AI108" s="59">
        <f t="shared" si="98"/>
        <v>11416500</v>
      </c>
      <c r="AJ108" s="59">
        <f t="shared" si="98"/>
        <v>0</v>
      </c>
      <c r="AK108" s="59">
        <f t="shared" si="98"/>
        <v>0</v>
      </c>
      <c r="AL108" s="59">
        <f t="shared" si="98"/>
        <v>0</v>
      </c>
      <c r="AM108" s="59">
        <f t="shared" si="98"/>
        <v>0</v>
      </c>
      <c r="AN108" s="59">
        <f t="shared" si="98"/>
        <v>0</v>
      </c>
      <c r="AO108" s="59">
        <f t="shared" si="98"/>
        <v>0</v>
      </c>
      <c r="AP108" s="59">
        <f t="shared" si="98"/>
        <v>83523567</v>
      </c>
      <c r="AQ108" s="59">
        <f t="shared" si="98"/>
        <v>0</v>
      </c>
      <c r="AR108" s="59">
        <f t="shared" si="98"/>
        <v>311334875</v>
      </c>
      <c r="AS108" s="59">
        <f t="shared" si="98"/>
        <v>0</v>
      </c>
      <c r="AT108" s="59">
        <f t="shared" si="98"/>
        <v>0</v>
      </c>
      <c r="AU108" s="59">
        <f t="shared" si="98"/>
        <v>667371659</v>
      </c>
      <c r="AV108" s="59">
        <f t="shared" si="98"/>
        <v>33084973</v>
      </c>
      <c r="AW108" s="59">
        <f t="shared" si="98"/>
        <v>273827508</v>
      </c>
      <c r="AX108" s="43">
        <f t="shared" si="59"/>
        <v>0.57772483782664519</v>
      </c>
      <c r="AY108" s="59">
        <f t="shared" ref="AY108:BS108" si="99">SUM(AY91:AY107)</f>
        <v>3895417411</v>
      </c>
      <c r="AZ108" s="59">
        <f t="shared" si="99"/>
        <v>0</v>
      </c>
      <c r="BA108" s="59">
        <f t="shared" si="99"/>
        <v>167989749</v>
      </c>
      <c r="BB108" s="59">
        <f t="shared" si="99"/>
        <v>475955090</v>
      </c>
      <c r="BC108" s="59">
        <f t="shared" si="99"/>
        <v>913701790</v>
      </c>
      <c r="BD108" s="59">
        <f t="shared" si="99"/>
        <v>80883013</v>
      </c>
      <c r="BE108" s="59">
        <f t="shared" si="99"/>
        <v>199380145</v>
      </c>
      <c r="BF108" s="59">
        <f t="shared" si="99"/>
        <v>12004716</v>
      </c>
      <c r="BG108" s="59">
        <f t="shared" si="99"/>
        <v>6840985</v>
      </c>
      <c r="BH108" s="59">
        <f t="shared" si="99"/>
        <v>30665828</v>
      </c>
      <c r="BI108" s="59">
        <f t="shared" si="99"/>
        <v>1940856</v>
      </c>
      <c r="BJ108" s="59">
        <f t="shared" si="99"/>
        <v>135153822</v>
      </c>
      <c r="BK108" s="59">
        <f t="shared" si="99"/>
        <v>0</v>
      </c>
      <c r="BL108" s="59">
        <f t="shared" si="99"/>
        <v>216476433</v>
      </c>
      <c r="BM108" s="59">
        <f t="shared" si="99"/>
        <v>0</v>
      </c>
      <c r="BN108" s="59">
        <f t="shared" si="99"/>
        <v>448746731</v>
      </c>
      <c r="BO108" s="59">
        <f t="shared" si="99"/>
        <v>0</v>
      </c>
      <c r="BP108" s="59">
        <f t="shared" si="99"/>
        <v>0</v>
      </c>
      <c r="BQ108" s="59">
        <f t="shared" si="99"/>
        <v>0</v>
      </c>
      <c r="BR108" s="59">
        <f t="shared" si="99"/>
        <v>0</v>
      </c>
      <c r="BS108" s="59">
        <f t="shared" si="99"/>
        <v>1205678253</v>
      </c>
      <c r="BT108" s="43">
        <f t="shared" si="61"/>
        <v>0.33114195014052655</v>
      </c>
      <c r="BU108" s="59">
        <f t="shared" ref="BU108:CK108" si="100">SUM(BU91:BU107)</f>
        <v>2232786326</v>
      </c>
      <c r="BV108" s="59">
        <f t="shared" si="100"/>
        <v>0</v>
      </c>
      <c r="BW108" s="59">
        <f t="shared" si="100"/>
        <v>223516903</v>
      </c>
      <c r="BX108" s="59">
        <f t="shared" si="100"/>
        <v>542017397</v>
      </c>
      <c r="BY108" s="59">
        <f t="shared" si="100"/>
        <v>567500048</v>
      </c>
      <c r="BZ108" s="59">
        <f t="shared" si="100"/>
        <v>0</v>
      </c>
      <c r="CA108" s="59">
        <f t="shared" si="100"/>
        <v>0</v>
      </c>
      <c r="CB108" s="59">
        <f t="shared" si="100"/>
        <v>0</v>
      </c>
      <c r="CC108" s="59">
        <f t="shared" si="100"/>
        <v>0</v>
      </c>
      <c r="CD108" s="59">
        <f t="shared" si="100"/>
        <v>0</v>
      </c>
      <c r="CE108" s="59">
        <f t="shared" si="100"/>
        <v>0</v>
      </c>
      <c r="CF108" s="59">
        <f t="shared" si="100"/>
        <v>0</v>
      </c>
      <c r="CG108" s="59">
        <f t="shared" si="100"/>
        <v>0</v>
      </c>
      <c r="CH108" s="59">
        <f t="shared" si="100"/>
        <v>79453767</v>
      </c>
      <c r="CI108" s="59">
        <f t="shared" si="100"/>
        <v>0</v>
      </c>
      <c r="CJ108" s="59">
        <f t="shared" si="100"/>
        <v>278721029</v>
      </c>
      <c r="CK108" s="59">
        <f t="shared" si="100"/>
        <v>0</v>
      </c>
      <c r="CL108" s="59"/>
      <c r="CM108" s="59">
        <f>SUM(CM91:CM107)</f>
        <v>481150482</v>
      </c>
      <c r="CN108" s="59">
        <f>SUM(CN91:CN107)</f>
        <v>32833600</v>
      </c>
      <c r="CO108" s="59">
        <f>SUM(CO91:CO107)</f>
        <v>27593100</v>
      </c>
      <c r="CP108" s="43">
        <f t="shared" si="47"/>
        <v>0.66885804985947339</v>
      </c>
      <c r="CQ108" s="59">
        <f t="shared" ref="CQ108:DK108" si="101">SUM(CQ91:CQ107)</f>
        <v>4509900081</v>
      </c>
      <c r="CR108" s="59">
        <f t="shared" si="101"/>
        <v>0</v>
      </c>
      <c r="CS108" s="59">
        <f t="shared" si="101"/>
        <v>169437380</v>
      </c>
      <c r="CT108" s="59">
        <f t="shared" si="101"/>
        <v>607982603</v>
      </c>
      <c r="CU108" s="59">
        <f t="shared" si="101"/>
        <v>913902212</v>
      </c>
      <c r="CV108" s="59">
        <f t="shared" si="101"/>
        <v>80883013</v>
      </c>
      <c r="CW108" s="59">
        <f t="shared" si="101"/>
        <v>210796645</v>
      </c>
      <c r="CX108" s="59">
        <f t="shared" si="101"/>
        <v>12004716</v>
      </c>
      <c r="CY108" s="59">
        <f t="shared" si="101"/>
        <v>6840985</v>
      </c>
      <c r="CZ108" s="59">
        <f t="shared" si="101"/>
        <v>30665828</v>
      </c>
      <c r="DA108" s="59">
        <f t="shared" si="101"/>
        <v>1940856</v>
      </c>
      <c r="DB108" s="59">
        <f t="shared" si="101"/>
        <v>135153822</v>
      </c>
      <c r="DC108" s="59">
        <f t="shared" si="101"/>
        <v>0</v>
      </c>
      <c r="DD108" s="59">
        <f t="shared" si="101"/>
        <v>220546233</v>
      </c>
      <c r="DE108" s="59">
        <f t="shared" si="101"/>
        <v>0</v>
      </c>
      <c r="DF108" s="59">
        <f t="shared" si="101"/>
        <v>481360577</v>
      </c>
      <c r="DG108" s="59">
        <f t="shared" si="101"/>
        <v>0</v>
      </c>
      <c r="DH108" s="59">
        <f t="shared" si="101"/>
        <v>0</v>
      </c>
      <c r="DI108" s="59">
        <f t="shared" si="101"/>
        <v>186221177</v>
      </c>
      <c r="DJ108" s="59">
        <f t="shared" si="101"/>
        <v>251373</v>
      </c>
      <c r="DK108" s="59">
        <f t="shared" si="101"/>
        <v>1451912661</v>
      </c>
      <c r="DM108" s="236" t="s">
        <v>366</v>
      </c>
      <c r="DN108" s="237">
        <v>6742686407</v>
      </c>
      <c r="DO108" s="237">
        <f>+BU108</f>
        <v>2232786326</v>
      </c>
      <c r="DP108" s="238">
        <f>+BT108</f>
        <v>0.33114195014052655</v>
      </c>
      <c r="DQ108" s="234"/>
    </row>
    <row r="109" spans="1:121" ht="15.75" thickTop="1" x14ac:dyDescent="0.25">
      <c r="C109" s="90"/>
      <c r="D109" s="90"/>
      <c r="E109" s="90"/>
      <c r="F109" s="90"/>
      <c r="G109" s="91"/>
      <c r="H109" s="91"/>
      <c r="I109" s="92"/>
      <c r="J109" s="91"/>
      <c r="K109" s="91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4"/>
      <c r="AC109" s="50"/>
      <c r="AD109" s="50"/>
      <c r="AE109" s="50"/>
      <c r="AF109" s="50"/>
      <c r="AG109" s="50"/>
      <c r="AH109" s="50"/>
      <c r="AI109" s="50"/>
      <c r="AJ109" s="50"/>
      <c r="AK109" s="50"/>
      <c r="AL109" s="50"/>
      <c r="AM109" s="50"/>
      <c r="AN109" s="50"/>
      <c r="AO109" s="50"/>
      <c r="AP109" s="50"/>
      <c r="AQ109" s="50"/>
      <c r="AR109" s="50"/>
      <c r="AS109" s="50"/>
      <c r="AT109" s="50"/>
      <c r="AU109" s="50"/>
      <c r="AV109" s="50"/>
      <c r="AW109" s="50"/>
      <c r="AX109" s="94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50"/>
      <c r="BR109" s="50"/>
      <c r="BS109" s="50"/>
      <c r="BT109" s="94"/>
      <c r="BU109" s="95"/>
      <c r="BV109" s="50"/>
      <c r="BW109" s="50"/>
      <c r="BX109" s="50"/>
      <c r="BY109" s="50"/>
      <c r="BZ109" s="50"/>
      <c r="CA109" s="50"/>
      <c r="CB109" s="50"/>
      <c r="CC109" s="50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94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N109" s="234"/>
      <c r="DO109" s="231"/>
      <c r="DP109" s="242"/>
      <c r="DQ109" s="233"/>
    </row>
    <row r="110" spans="1:121" ht="19.5" customHeight="1" x14ac:dyDescent="0.25">
      <c r="C110" s="157" t="s">
        <v>339</v>
      </c>
      <c r="D110" s="158"/>
      <c r="E110" s="159"/>
      <c r="F110" s="96"/>
      <c r="G110" s="50">
        <f t="shared" ref="G110:AA110" si="102">G22+G53+G75+G90+G108</f>
        <v>20749991588</v>
      </c>
      <c r="H110" s="50">
        <f t="shared" si="102"/>
        <v>277739909</v>
      </c>
      <c r="I110" s="50">
        <f t="shared" si="102"/>
        <v>2798954283</v>
      </c>
      <c r="J110" s="50">
        <f t="shared" si="102"/>
        <v>4000000000</v>
      </c>
      <c r="K110" s="50">
        <f t="shared" si="102"/>
        <v>2000547872</v>
      </c>
      <c r="L110" s="50">
        <f t="shared" si="102"/>
        <v>80883013</v>
      </c>
      <c r="M110" s="50">
        <f t="shared" si="102"/>
        <v>210796645</v>
      </c>
      <c r="N110" s="50">
        <f t="shared" si="102"/>
        <v>12004716</v>
      </c>
      <c r="O110" s="50">
        <f t="shared" si="102"/>
        <v>6840985</v>
      </c>
      <c r="P110" s="50">
        <f t="shared" si="102"/>
        <v>30665828</v>
      </c>
      <c r="Q110" s="50">
        <f t="shared" si="102"/>
        <v>1940856</v>
      </c>
      <c r="R110" s="50">
        <f t="shared" si="102"/>
        <v>135153822</v>
      </c>
      <c r="S110" s="50">
        <f t="shared" si="102"/>
        <v>4175989854</v>
      </c>
      <c r="T110" s="50">
        <f t="shared" si="102"/>
        <v>530450000</v>
      </c>
      <c r="U110" s="50">
        <f t="shared" si="102"/>
        <v>278034610</v>
      </c>
      <c r="V110" s="50">
        <f t="shared" si="102"/>
        <v>1345442337</v>
      </c>
      <c r="W110" s="50">
        <f t="shared" si="102"/>
        <v>1570638184</v>
      </c>
      <c r="X110" s="50">
        <f t="shared" si="102"/>
        <v>119946741</v>
      </c>
      <c r="Y110" s="50">
        <f t="shared" si="102"/>
        <v>667371659</v>
      </c>
      <c r="Z110" s="50">
        <f t="shared" si="102"/>
        <v>33084973</v>
      </c>
      <c r="AA110" s="50">
        <f t="shared" si="102"/>
        <v>2473505301</v>
      </c>
      <c r="AB110" s="97">
        <f>+AC110/G110</f>
        <v>0.58820355763702781</v>
      </c>
      <c r="AC110" s="50">
        <f t="shared" ref="AC110:AW110" si="103">AC22+AC53+AC75+AC90+AC108</f>
        <v>12205218873</v>
      </c>
      <c r="AD110" s="50">
        <f t="shared" si="103"/>
        <v>265880851</v>
      </c>
      <c r="AE110" s="49">
        <f t="shared" si="103"/>
        <v>2323335119</v>
      </c>
      <c r="AF110" s="49">
        <f t="shared" si="103"/>
        <v>2180060553</v>
      </c>
      <c r="AG110" s="49">
        <f t="shared" si="103"/>
        <v>836613069</v>
      </c>
      <c r="AH110" s="50">
        <f t="shared" si="103"/>
        <v>0</v>
      </c>
      <c r="AI110" s="50">
        <f t="shared" si="103"/>
        <v>11416500</v>
      </c>
      <c r="AJ110" s="50">
        <f t="shared" si="103"/>
        <v>0</v>
      </c>
      <c r="AK110" s="50">
        <f t="shared" si="103"/>
        <v>0</v>
      </c>
      <c r="AL110" s="50">
        <f t="shared" si="103"/>
        <v>0</v>
      </c>
      <c r="AM110" s="50">
        <f t="shared" si="103"/>
        <v>0</v>
      </c>
      <c r="AN110" s="50">
        <f t="shared" si="103"/>
        <v>0</v>
      </c>
      <c r="AO110" s="50">
        <f t="shared" si="103"/>
        <v>2631514837</v>
      </c>
      <c r="AP110" s="50">
        <f t="shared" si="103"/>
        <v>83523567</v>
      </c>
      <c r="AQ110" s="50">
        <f t="shared" si="103"/>
        <v>269034610</v>
      </c>
      <c r="AR110" s="50">
        <f t="shared" si="103"/>
        <v>599840587</v>
      </c>
      <c r="AS110" s="50">
        <f t="shared" si="103"/>
        <v>1560664423</v>
      </c>
      <c r="AT110" s="50">
        <f t="shared" si="103"/>
        <v>0</v>
      </c>
      <c r="AU110" s="50">
        <f t="shared" si="103"/>
        <v>667371659</v>
      </c>
      <c r="AV110" s="50">
        <f t="shared" si="103"/>
        <v>33084973</v>
      </c>
      <c r="AW110" s="50">
        <f t="shared" si="103"/>
        <v>742878125</v>
      </c>
      <c r="AX110" s="98">
        <f>1-AB110</f>
        <v>0.41179644236297219</v>
      </c>
      <c r="AY110" s="50">
        <f t="shared" ref="AY110:BS110" si="104">AY22+AY53+AY75+AY90+AY108</f>
        <v>8544772715</v>
      </c>
      <c r="AZ110" s="50">
        <f t="shared" si="104"/>
        <v>11859058</v>
      </c>
      <c r="BA110" s="49">
        <f t="shared" si="104"/>
        <v>475619164</v>
      </c>
      <c r="BB110" s="49">
        <f t="shared" si="104"/>
        <v>1819939447</v>
      </c>
      <c r="BC110" s="49">
        <f t="shared" si="104"/>
        <v>1163934803</v>
      </c>
      <c r="BD110" s="50">
        <f t="shared" si="104"/>
        <v>80883013</v>
      </c>
      <c r="BE110" s="50">
        <f t="shared" si="104"/>
        <v>199380145</v>
      </c>
      <c r="BF110" s="50">
        <f t="shared" si="104"/>
        <v>12004716</v>
      </c>
      <c r="BG110" s="50">
        <f t="shared" si="104"/>
        <v>6840985</v>
      </c>
      <c r="BH110" s="50">
        <f t="shared" si="104"/>
        <v>30665828</v>
      </c>
      <c r="BI110" s="50">
        <f t="shared" si="104"/>
        <v>1940856</v>
      </c>
      <c r="BJ110" s="50">
        <f t="shared" si="104"/>
        <v>135153822</v>
      </c>
      <c r="BK110" s="50">
        <f t="shared" si="104"/>
        <v>1544475017</v>
      </c>
      <c r="BL110" s="50">
        <f t="shared" si="104"/>
        <v>446926433</v>
      </c>
      <c r="BM110" s="50">
        <f t="shared" si="104"/>
        <v>9000000</v>
      </c>
      <c r="BN110" s="50">
        <f t="shared" si="104"/>
        <v>745601750</v>
      </c>
      <c r="BO110" s="50">
        <f t="shared" si="104"/>
        <v>9973761</v>
      </c>
      <c r="BP110" s="50">
        <f t="shared" si="104"/>
        <v>119946741</v>
      </c>
      <c r="BQ110" s="50">
        <f t="shared" si="104"/>
        <v>0</v>
      </c>
      <c r="BR110" s="50">
        <f t="shared" si="104"/>
        <v>0</v>
      </c>
      <c r="BS110" s="50">
        <f t="shared" si="104"/>
        <v>1730627176</v>
      </c>
      <c r="BT110" s="98">
        <f>+BU110/G110</f>
        <v>0.39454188900657206</v>
      </c>
      <c r="BU110" s="50">
        <f t="shared" ref="BU110:CO110" si="105">BU22+BU53+BU75+BU90+BU108</f>
        <v>8186740878</v>
      </c>
      <c r="BV110" s="50">
        <f t="shared" si="105"/>
        <v>126100846</v>
      </c>
      <c r="BW110" s="50">
        <f t="shared" si="105"/>
        <v>1712927170</v>
      </c>
      <c r="BX110" s="50">
        <f t="shared" si="105"/>
        <v>1653560463</v>
      </c>
      <c r="BY110" s="50">
        <f t="shared" si="105"/>
        <v>758089793</v>
      </c>
      <c r="BZ110" s="50">
        <f t="shared" si="105"/>
        <v>0</v>
      </c>
      <c r="CA110" s="50">
        <f t="shared" si="105"/>
        <v>0</v>
      </c>
      <c r="CB110" s="50">
        <f t="shared" si="105"/>
        <v>0</v>
      </c>
      <c r="CC110" s="50">
        <f t="shared" si="105"/>
        <v>0</v>
      </c>
      <c r="CD110" s="50">
        <f t="shared" si="105"/>
        <v>0</v>
      </c>
      <c r="CE110" s="50">
        <f t="shared" si="105"/>
        <v>0</v>
      </c>
      <c r="CF110" s="50">
        <f t="shared" si="105"/>
        <v>0</v>
      </c>
      <c r="CG110" s="50">
        <f t="shared" si="105"/>
        <v>963212865</v>
      </c>
      <c r="CH110" s="50">
        <f t="shared" si="105"/>
        <v>79453767</v>
      </c>
      <c r="CI110" s="50">
        <f t="shared" si="105"/>
        <v>90187284</v>
      </c>
      <c r="CJ110" s="50">
        <f t="shared" si="105"/>
        <v>431260636</v>
      </c>
      <c r="CK110" s="50">
        <f t="shared" si="105"/>
        <v>1489230331</v>
      </c>
      <c r="CL110" s="50">
        <f t="shared" si="105"/>
        <v>0</v>
      </c>
      <c r="CM110" s="50">
        <f t="shared" si="105"/>
        <v>481150482</v>
      </c>
      <c r="CN110" s="50">
        <f t="shared" si="105"/>
        <v>32833600</v>
      </c>
      <c r="CO110" s="50">
        <f t="shared" si="105"/>
        <v>368733641</v>
      </c>
      <c r="CP110" s="23">
        <f>1-BT110</f>
        <v>0.60545811099342794</v>
      </c>
      <c r="CQ110" s="50">
        <f t="shared" ref="CQ110:DK110" si="106">CQ22+CQ53+CQ75+CQ90+CQ108</f>
        <v>12563250710</v>
      </c>
      <c r="CR110" s="50">
        <f t="shared" si="106"/>
        <v>151639063</v>
      </c>
      <c r="CS110" s="50">
        <f t="shared" si="106"/>
        <v>1086027113</v>
      </c>
      <c r="CT110" s="50">
        <f t="shared" si="106"/>
        <v>2346439537</v>
      </c>
      <c r="CU110" s="50">
        <f t="shared" si="106"/>
        <v>1242458079</v>
      </c>
      <c r="CV110" s="50">
        <f t="shared" si="106"/>
        <v>80883013</v>
      </c>
      <c r="CW110" s="50">
        <f t="shared" si="106"/>
        <v>210796645</v>
      </c>
      <c r="CX110" s="50">
        <f t="shared" si="106"/>
        <v>12004716</v>
      </c>
      <c r="CY110" s="50">
        <f t="shared" si="106"/>
        <v>6840985</v>
      </c>
      <c r="CZ110" s="50">
        <f t="shared" si="106"/>
        <v>30665828</v>
      </c>
      <c r="DA110" s="50">
        <f t="shared" si="106"/>
        <v>1940856</v>
      </c>
      <c r="DB110" s="50">
        <f t="shared" si="106"/>
        <v>135153822</v>
      </c>
      <c r="DC110" s="50">
        <f t="shared" si="106"/>
        <v>3212776989</v>
      </c>
      <c r="DD110" s="50">
        <f t="shared" si="106"/>
        <v>450996233</v>
      </c>
      <c r="DE110" s="50">
        <f t="shared" si="106"/>
        <v>187847326</v>
      </c>
      <c r="DF110" s="50">
        <f t="shared" si="106"/>
        <v>914181701</v>
      </c>
      <c r="DG110" s="50">
        <f t="shared" si="106"/>
        <v>81407853</v>
      </c>
      <c r="DH110" s="50">
        <f t="shared" si="106"/>
        <v>119946741</v>
      </c>
      <c r="DI110" s="50">
        <f t="shared" si="106"/>
        <v>186221177</v>
      </c>
      <c r="DJ110" s="50">
        <f t="shared" si="106"/>
        <v>251373</v>
      </c>
      <c r="DK110" s="50">
        <f t="shared" si="106"/>
        <v>2104771660</v>
      </c>
      <c r="DM110" s="234" t="s">
        <v>15</v>
      </c>
      <c r="DN110" s="235">
        <f>DN22+DN53+DN75+DN90+DN108</f>
        <v>20749991588</v>
      </c>
      <c r="DO110" s="235">
        <f>DO22+DO53+DO75+DO90+DO108</f>
        <v>8186740878</v>
      </c>
      <c r="DP110" s="238">
        <f>+BT110</f>
        <v>0.39454188900657206</v>
      </c>
      <c r="DQ110" s="233"/>
    </row>
    <row r="111" spans="1:121" ht="24" customHeight="1" x14ac:dyDescent="0.25">
      <c r="C111" s="99"/>
      <c r="D111" s="99"/>
      <c r="E111" s="100"/>
      <c r="F111" s="100"/>
      <c r="G111" s="101"/>
      <c r="H111" s="101"/>
      <c r="I111" s="102"/>
      <c r="J111" s="101"/>
      <c r="K111" s="101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4"/>
      <c r="AC111" s="105"/>
      <c r="AD111" s="105"/>
      <c r="AE111" s="105"/>
      <c r="AF111" s="105"/>
      <c r="AG111" s="105"/>
      <c r="AH111" s="105"/>
      <c r="AI111" s="103"/>
      <c r="AJ111" s="103"/>
      <c r="AK111" s="103"/>
      <c r="AL111" s="103"/>
      <c r="AM111" s="103"/>
      <c r="AN111" s="103"/>
      <c r="AO111" s="103"/>
      <c r="AP111" s="103"/>
      <c r="AQ111" s="103"/>
      <c r="AR111" s="103"/>
      <c r="AS111" s="103"/>
      <c r="AT111" s="103"/>
      <c r="AU111" s="103"/>
      <c r="AV111" s="103"/>
      <c r="AW111" s="103"/>
      <c r="AX111" s="104"/>
      <c r="AY111" s="105"/>
      <c r="AZ111" s="105"/>
      <c r="BA111" s="105"/>
      <c r="BB111" s="105"/>
      <c r="BC111" s="105"/>
      <c r="BD111" s="106"/>
      <c r="BE111" s="106"/>
      <c r="BF111" s="106"/>
      <c r="BG111" s="106"/>
      <c r="BH111" s="106"/>
      <c r="BI111" s="106"/>
      <c r="BJ111" s="106"/>
      <c r="BK111" s="106"/>
      <c r="BL111" s="106"/>
      <c r="BM111" s="106"/>
      <c r="BN111" s="106"/>
      <c r="BO111" s="106"/>
      <c r="BP111" s="106"/>
      <c r="BQ111" s="106"/>
      <c r="BR111" s="106"/>
      <c r="BS111" s="106"/>
      <c r="BT111" s="104"/>
      <c r="BU111" s="107"/>
      <c r="BV111" s="108"/>
      <c r="BW111" s="108"/>
      <c r="BX111" s="108"/>
      <c r="BY111" s="108"/>
      <c r="BZ111" s="103"/>
      <c r="CA111" s="103"/>
      <c r="CB111" s="103"/>
      <c r="CC111" s="103"/>
      <c r="CD111" s="103"/>
      <c r="CE111" s="103"/>
      <c r="CF111" s="103"/>
      <c r="CG111" s="103"/>
      <c r="CH111" s="103"/>
      <c r="CI111" s="103"/>
      <c r="CJ111" s="103"/>
      <c r="CK111" s="103"/>
      <c r="CL111" s="103"/>
      <c r="CM111" s="103"/>
      <c r="CN111" s="103"/>
      <c r="CO111" s="103"/>
      <c r="CP111" s="23"/>
      <c r="CQ111" s="109"/>
      <c r="CR111" s="105"/>
      <c r="CS111" s="105"/>
      <c r="CT111" s="105"/>
      <c r="CU111" s="105"/>
      <c r="CV111" s="106"/>
      <c r="CW111" s="106"/>
      <c r="CX111" s="106"/>
      <c r="CY111" s="106"/>
      <c r="CZ111" s="106"/>
      <c r="DA111" s="106"/>
      <c r="DB111" s="106"/>
      <c r="DC111" s="106"/>
      <c r="DD111" s="106"/>
      <c r="DE111" s="106"/>
      <c r="DF111" s="106"/>
      <c r="DG111" s="106"/>
      <c r="DH111" s="106"/>
      <c r="DI111" s="106"/>
      <c r="DJ111" s="106"/>
      <c r="DK111" s="106"/>
      <c r="DN111" s="231" t="s">
        <v>359</v>
      </c>
      <c r="DO111" s="242" t="s">
        <v>360</v>
      </c>
      <c r="DP111" s="233" t="s">
        <v>361</v>
      </c>
      <c r="DQ111" s="241"/>
    </row>
    <row r="112" spans="1:121" x14ac:dyDescent="0.25">
      <c r="C112" s="110"/>
      <c r="D112" s="111" t="s">
        <v>340</v>
      </c>
      <c r="E112" s="104">
        <v>111</v>
      </c>
      <c r="F112" s="112"/>
      <c r="G112" s="113">
        <f>SUMIF($E$4:$E$107,"111",$G$4:$G$107)</f>
        <v>2335604763</v>
      </c>
      <c r="H112" s="114">
        <f>SUMIF($E$4:$E$108,"111",$H$4:$H$108)</f>
        <v>0</v>
      </c>
      <c r="I112" s="114">
        <f>SUMIF($E$4:$E$108,"111",$I$4:$I$108)</f>
        <v>0</v>
      </c>
      <c r="J112" s="113">
        <f>SUMIF($E$4:$E$107,"111",$J$4:$J$107)</f>
        <v>100000000</v>
      </c>
      <c r="K112" s="113">
        <f>SUMIF($E$4:$E$107,"111",$K$4:$K$107)</f>
        <v>665649946</v>
      </c>
      <c r="L112" s="112">
        <f>SUMIF($E$4:$E$108,"111",$L$4:$L$108)</f>
        <v>0</v>
      </c>
      <c r="M112" s="112">
        <f>SUMIF($E$4:$E$107,"111",$M$4:$M$107)</f>
        <v>0</v>
      </c>
      <c r="N112" s="112">
        <f>SUMIF($E$4:$E$107,"111",$N$4:$N$107)</f>
        <v>12004716</v>
      </c>
      <c r="O112" s="112">
        <f>SUMIF($E$4:$E$107,"111",$O$4:$O$107)</f>
        <v>6840985</v>
      </c>
      <c r="P112" s="112">
        <f>SUMIF($E$4:$E$107,"111",$P$4:$P$107)</f>
        <v>30665828</v>
      </c>
      <c r="Q112" s="112">
        <f>SUMIF($E$4:$E$107,"111",$Q$4:$Q$107)</f>
        <v>0</v>
      </c>
      <c r="R112" s="112">
        <f>SUMIF($E$4:$E$107,"111",$R$4:$R$107)</f>
        <v>0</v>
      </c>
      <c r="S112" s="112">
        <f>SUMIF($E$4:$E$107,"111",$S$4:$S$107)</f>
        <v>0</v>
      </c>
      <c r="T112" s="112">
        <f>SUMIF($E$4:$E$107,"111",$T$4:$T$107)</f>
        <v>100000000</v>
      </c>
      <c r="U112" s="112">
        <f>SUMIF($E$4:$E$107,"111",$U$4:$U$107)</f>
        <v>0</v>
      </c>
      <c r="V112" s="112">
        <f>SUMIF($E$4:$E$107,"111",$V$4:$V$107)</f>
        <v>200000000</v>
      </c>
      <c r="W112" s="112">
        <f>SUMIF($E$4:$E$107,"111",$W$4:$W$107)</f>
        <v>0</v>
      </c>
      <c r="X112" s="112"/>
      <c r="Y112" s="112">
        <f>SUMIF($E$4:$E$107,"111",$Y$4:$Y$107)</f>
        <v>0</v>
      </c>
      <c r="Z112" s="112">
        <f>SUMIF($E$4:$E$107,"111",$Z$4:$Z$107)</f>
        <v>0</v>
      </c>
      <c r="AA112" s="112">
        <f>SUMIF($E$4:$E$107,"111",$AA$4:$AA$107)</f>
        <v>1220443288</v>
      </c>
      <c r="AB112" s="115">
        <f t="shared" ref="AB112:AB121" si="107">+AC112/G112</f>
        <v>0.19614065155937516</v>
      </c>
      <c r="AC112" s="25">
        <f t="shared" ref="AC112:AC118" si="108">SUM(AD112:AW112)</f>
        <v>458107040</v>
      </c>
      <c r="AD112" s="113">
        <f>SUMIF($E$4:$E$107,"111",$AD$4:$AD$107)</f>
        <v>0</v>
      </c>
      <c r="AE112" s="113">
        <f>SUMIF($E$4:$E$107,"111",$AE$4:$AE$107)</f>
        <v>0</v>
      </c>
      <c r="AF112" s="113">
        <f>SUMIF($E$4:$E$107,"111",$AF$4:$AF$107)</f>
        <v>91492631</v>
      </c>
      <c r="AG112" s="113">
        <f>SUMIF($E$4:$E$107,"111",$AG$4:$AG$107)</f>
        <v>0</v>
      </c>
      <c r="AH112" s="113">
        <f>SUMIF($E$4:$E$107,"111",$AH$4:$AH$107)</f>
        <v>0</v>
      </c>
      <c r="AI112" s="113">
        <f>SUMIF($E$4:$E$107,"111",$AI$4:$AI$107)</f>
        <v>0</v>
      </c>
      <c r="AJ112" s="113">
        <f>SUMIF($E$4:$E$107,"111",$AJ$4:$AJ$107)</f>
        <v>0</v>
      </c>
      <c r="AK112" s="113">
        <f>SUMIF($E$4:$E$107,"111",$AK$4:$AK$107)</f>
        <v>0</v>
      </c>
      <c r="AL112" s="113">
        <f>SUMIF($E$4:$E$107,"111",$AL$4:$AL$107)</f>
        <v>0</v>
      </c>
      <c r="AM112" s="113">
        <f>SUMIF($E$4:$E$107,"111",$AM$4:$AM$107)</f>
        <v>0</v>
      </c>
      <c r="AN112" s="113">
        <f>SUMIF($E$4:$E$107,"111",$AN$4:$AN$107)</f>
        <v>0</v>
      </c>
      <c r="AO112" s="113">
        <f>SUMIF($E$4:$E$107,"111",$AO$4:$AO$107)</f>
        <v>0</v>
      </c>
      <c r="AP112" s="113">
        <f>SUMIF($E$4:$E$107,"111",$AP$4:$AP$107)</f>
        <v>34068037</v>
      </c>
      <c r="AQ112" s="113">
        <f>SUMIF($E$4:$E$107,"111",$AQ$4:$AQ$107)</f>
        <v>0</v>
      </c>
      <c r="AR112" s="113">
        <f>SUMIF($E$4:$E$107,"111",$AR$4:$AR$107)</f>
        <v>100000000</v>
      </c>
      <c r="AS112" s="113">
        <f>SUMIF($E$4:$E$107,"111",$AS$4:$AS$107)</f>
        <v>0</v>
      </c>
      <c r="AT112" s="113">
        <f>SUMIF($E$4:$E$107,"111",$AT$4:$AT$107)</f>
        <v>0</v>
      </c>
      <c r="AU112" s="113">
        <f>SUMIF($E$4:$E$107,"111",$AU$4:$AU$107)</f>
        <v>0</v>
      </c>
      <c r="AV112" s="113">
        <f>SUMIF($E$4:$E$107,"111",$AV$4:$AV$107)</f>
        <v>0</v>
      </c>
      <c r="AW112" s="113">
        <f>SUMIF($E$4:$E$107,"111",$AW$4:$AW$107)</f>
        <v>232546372</v>
      </c>
      <c r="AX112" s="98">
        <f t="shared" ref="AX112:AX121" si="109">1-AB112</f>
        <v>0.8038593484406249</v>
      </c>
      <c r="AY112" s="25">
        <f t="shared" ref="AY112:AY118" si="110">SUM(AZ112:BS112)</f>
        <v>1877497723</v>
      </c>
      <c r="AZ112" s="116">
        <f>SUMIF($E$4:$E$107,"111",$AZ$4:$AZ$107)</f>
        <v>0</v>
      </c>
      <c r="BA112" s="116">
        <f>SUMIF($E$4:$E$107,"111",$BA$4:$BA$107)</f>
        <v>0</v>
      </c>
      <c r="BB112" s="116">
        <f>SUMIF($E$4:$E$107,"111",$BB$4:$BB$107)</f>
        <v>8507369</v>
      </c>
      <c r="BC112" s="116">
        <f>SUMIF($E$4:$E$107,"111",$BC$4:$BC$107)</f>
        <v>665649946</v>
      </c>
      <c r="BD112" s="116">
        <f>SUMIF($E$4:$E$107,"111",$BD$4:$BD$107)</f>
        <v>0</v>
      </c>
      <c r="BE112" s="116">
        <f>SUMIF($E$4:$E$107,"111",$BE$4:$BE$107)</f>
        <v>0</v>
      </c>
      <c r="BF112" s="116">
        <f>SUMIF($E$4:$E$107,"111",$BF$4:$BF$107)</f>
        <v>12004716</v>
      </c>
      <c r="BG112" s="116">
        <f>SUMIF($E$4:$E$107,"111",$BG$4:$BG$107)</f>
        <v>6840985</v>
      </c>
      <c r="BH112" s="116">
        <f>SUMIF($E$4:$E$107,"111",$BH$4:$BH$107)</f>
        <v>30665828</v>
      </c>
      <c r="BI112" s="116">
        <f>SUMIF($E$4:$E$107,"111",$BI$4:$BI$107)</f>
        <v>0</v>
      </c>
      <c r="BJ112" s="116">
        <f>SUMIF($E$4:$E$107,"111",$BJ$4:$BJ$107)</f>
        <v>0</v>
      </c>
      <c r="BK112" s="116">
        <f>SUMIF($E$4:$E$107,"111",$BK$4:$BK$107)</f>
        <v>0</v>
      </c>
      <c r="BL112" s="116">
        <f>SUMIF($E$4:$E$107,"111",$BL$4:$BL$107)</f>
        <v>65931963</v>
      </c>
      <c r="BM112" s="116">
        <f>SUMIF($E$4:$E$107,"111",$BM$4:$BM$107)</f>
        <v>0</v>
      </c>
      <c r="BN112" s="116">
        <f>SUMIF($E$4:$E$107,"111",$BN$4:$BN$107)</f>
        <v>100000000</v>
      </c>
      <c r="BO112" s="116">
        <f>SUMIF($E$4:$E$107,"111",$BO$4:$BO$107)</f>
        <v>0</v>
      </c>
      <c r="BP112" s="116"/>
      <c r="BQ112" s="116">
        <f>SUMIF($E$4:$E$107,"111",$BQ$4:$BQ$107)</f>
        <v>0</v>
      </c>
      <c r="BR112" s="116">
        <f>SUMIF($E$4:$E$107,"111",$BR$4:$BR$107)</f>
        <v>0</v>
      </c>
      <c r="BS112" s="117">
        <f>SUMIF($E$4:$E$107,"111",$BS$4:$BS$107)</f>
        <v>987896916</v>
      </c>
      <c r="BT112" s="118">
        <f t="shared" ref="BT112:BT121" si="111">+BU112/G112</f>
        <v>9.6299703855330765E-2</v>
      </c>
      <c r="BU112" s="33">
        <f t="shared" ref="BU112:BU118" si="112">SUM(BV112:CO112)</f>
        <v>224918047</v>
      </c>
      <c r="BV112" s="113">
        <f>SUMIF($E$4:$E$107,"111",$BV$4:$BV$107)</f>
        <v>0</v>
      </c>
      <c r="BW112" s="113">
        <f>SUMIF($E$4:$E$107,"111",$BW$4:$BW$107)</f>
        <v>0</v>
      </c>
      <c r="BX112" s="113">
        <f>SUMIF($E$4:$E$107,"111",$BX$4:$BX$107)</f>
        <v>91491810</v>
      </c>
      <c r="BY112" s="113">
        <f>SUMIF($E$4:$E$107,"111",$BY$4:$BY$107)</f>
        <v>0</v>
      </c>
      <c r="BZ112" s="113">
        <f>SUMIF($E$4:$E$107,"111",$BZ$4:$BZ$107)</f>
        <v>0</v>
      </c>
      <c r="CA112" s="113">
        <f>SUMIF($E$4:$E$107,"111",$CA$4:$CA$107)</f>
        <v>0</v>
      </c>
      <c r="CB112" s="113">
        <f t="shared" ref="CB112:CB118" si="113">SUMIF($E$4:$E$107,"111",$CB$4:$CB$107)</f>
        <v>0</v>
      </c>
      <c r="CC112" s="113"/>
      <c r="CD112" s="113">
        <f>SUMIF($E$4:$E$107,"111",$CD$4:$CD$107)</f>
        <v>0</v>
      </c>
      <c r="CE112" s="113">
        <f>SUMIF($E$4:$E$107,"111",$CE$4:$CE$107)</f>
        <v>0</v>
      </c>
      <c r="CF112" s="113">
        <f>SUMIF($E$4:$E$107,"111",$CF$4:$CF$107)</f>
        <v>0</v>
      </c>
      <c r="CG112" s="113">
        <f>SUMIF($E$4:$E$107,"111",$CG$4:$CG$107)</f>
        <v>0</v>
      </c>
      <c r="CH112" s="113">
        <f>SUMIF($E$4:$E$107,"111",$CH$4:$CH$107)</f>
        <v>29998237</v>
      </c>
      <c r="CI112" s="113">
        <f>SUMIF($E$4:$E$107,"111",$CI$4:$CI$107)</f>
        <v>0</v>
      </c>
      <c r="CJ112" s="113">
        <f>SUMIF($E$4:$E$107,"111",$CJ$4:$CJ$107)</f>
        <v>100000000</v>
      </c>
      <c r="CK112" s="113">
        <f>SUMIF($E$4:$E$107,"111",$CK$4:$CK$107)</f>
        <v>0</v>
      </c>
      <c r="CL112" s="113">
        <f>SUMIF($E$4:$E$107,"111",$CL$4:$CL$107)</f>
        <v>0</v>
      </c>
      <c r="CM112" s="113">
        <f>SUMIF($E$4:$E$107,"111",$CM$4:$CM$107)</f>
        <v>0</v>
      </c>
      <c r="CN112" s="113">
        <f>SUMIF($E$4:$E$107,"111",$CN$4:$CN$107)</f>
        <v>0</v>
      </c>
      <c r="CO112" s="119">
        <f>SUMIF($E$4:$E$107,"111",$CO$4:$CO$107)</f>
        <v>3428000</v>
      </c>
      <c r="CP112" s="23">
        <f t="shared" ref="CP112:CP121" si="114">1-BT112</f>
        <v>0.90370029614466918</v>
      </c>
      <c r="CQ112" s="25">
        <f t="shared" ref="CQ112:CQ118" si="115">SUM(CR112:DK112)</f>
        <v>2110686716</v>
      </c>
      <c r="CR112" s="116">
        <f>SUMIF($E$4:$E$107,"111",$CR$4:$CR$107)</f>
        <v>0</v>
      </c>
      <c r="CS112" s="116">
        <f>SUMIF($E$4:$E$107,"111",$CS$4:$CS$107)</f>
        <v>0</v>
      </c>
      <c r="CT112" s="116">
        <f>SUMIF($E$4:$E$107,"111",$CT$4:$CT$107)</f>
        <v>8508190</v>
      </c>
      <c r="CU112" s="116">
        <f>SUMIF($E$4:$E$107,"111",$CU$4:$CU$107)</f>
        <v>665649946</v>
      </c>
      <c r="CV112" s="116">
        <f>SUMIF($E$4:$E$107,"111",$CV$4:$CV$107)</f>
        <v>0</v>
      </c>
      <c r="CW112" s="116">
        <f>SUMIF($E$4:$E$107,"111",$CW$4:$CW$107)</f>
        <v>0</v>
      </c>
      <c r="CX112" s="116">
        <f>SUMIF($E$4:$E$107,"111",$CX$4:$CX$107)</f>
        <v>12004716</v>
      </c>
      <c r="CY112" s="116">
        <f>SUMIF($E$4:$E$107,"111",$CY$4:$CY$107)</f>
        <v>6840985</v>
      </c>
      <c r="CZ112" s="116">
        <f>SUMIF($E$4:$E$107,"111",$CZ$4:$CZ$107)</f>
        <v>30665828</v>
      </c>
      <c r="DA112" s="120">
        <f>SUMIF($E$4:$E$107,"111",$DA$4:$DA$107)</f>
        <v>0</v>
      </c>
      <c r="DB112" s="120">
        <f>SUMIF($E$4:$E$107,"111",$DB$4:$DB$107)</f>
        <v>0</v>
      </c>
      <c r="DC112" s="120">
        <f>SUMIF($E$4:$E$107,"111",$DC$4:$DC$107)</f>
        <v>0</v>
      </c>
      <c r="DD112" s="120">
        <f>SUMIF($E$4:$E$107,"111",$DD$4:$DD$107)</f>
        <v>70001763</v>
      </c>
      <c r="DE112" s="120">
        <f>SUMIF($E$4:$E$107,"111",$DE$4:$DE$107)</f>
        <v>0</v>
      </c>
      <c r="DF112" s="120">
        <f>SUMIF($E$4:$E$107,"111",$DF$4:$DF$107)</f>
        <v>100000000</v>
      </c>
      <c r="DG112" s="120">
        <f>SUMIF($E$4:$E$107,"111",$DG$4:$DG$107)</f>
        <v>0</v>
      </c>
      <c r="DH112" s="120">
        <f>SUMIF($E$4:$E$107,"111",$DH$4:$DH$107)</f>
        <v>0</v>
      </c>
      <c r="DI112" s="120">
        <f>SUMIF($E$4:$E$107,"111",$DI$4:$DI$107)</f>
        <v>0</v>
      </c>
      <c r="DJ112" s="120">
        <f>SUMIF($E$4:$E$107,"111",$DJ$4:$DJ$107)</f>
        <v>0</v>
      </c>
      <c r="DK112" s="120">
        <f>SUMIF($E$4:$E$107,"111",$DK$4:$DK$107)</f>
        <v>1217015288</v>
      </c>
      <c r="DM112" s="236" t="s">
        <v>367</v>
      </c>
      <c r="DN112" s="243">
        <v>2335604763</v>
      </c>
      <c r="DO112" s="235">
        <f>+BU112</f>
        <v>224918047</v>
      </c>
      <c r="DP112" s="245">
        <f>+BT112</f>
        <v>9.6299703855330765E-2</v>
      </c>
      <c r="DQ112" s="241"/>
    </row>
    <row r="113" spans="3:121" ht="18" customHeight="1" x14ac:dyDescent="0.25">
      <c r="C113" s="121"/>
      <c r="D113" s="111" t="s">
        <v>341</v>
      </c>
      <c r="E113" s="104">
        <v>211</v>
      </c>
      <c r="F113" s="112"/>
      <c r="G113" s="113">
        <f>SUMIF($E$4:$E$107,"211",$G$4:$G$107)</f>
        <v>3153670729</v>
      </c>
      <c r="H113" s="114">
        <f>SUMIF($E$4:$E$108,"211",$H$4:$H$108)</f>
        <v>0</v>
      </c>
      <c r="I113" s="114">
        <f>SUMIF($E$4:$E$108,"211",$I$4:$I$108)</f>
        <v>112000000</v>
      </c>
      <c r="J113" s="113">
        <f>SUMIF($E$4:$E$107,"211",$J$4:$J$107)</f>
        <v>1050000000</v>
      </c>
      <c r="K113" s="113">
        <f>SUMIF($E$4:$E$107,"211",$K$4:$K$107)</f>
        <v>815752314</v>
      </c>
      <c r="L113" s="112">
        <f>SUMIF($E$4:$E$107,"211",$L$4:$L$107)</f>
        <v>80883013</v>
      </c>
      <c r="M113" s="112">
        <f>SUMIF($E$4:$E$107,"211",$M$4:$M$107)</f>
        <v>210796645</v>
      </c>
      <c r="N113" s="112">
        <f>SUMIF($E$4:$E$107,"211",$N$4:$N$107)</f>
        <v>0</v>
      </c>
      <c r="O113" s="112">
        <f>SUMIF($E$4:$E$107,"211",$O$4:$O$107)</f>
        <v>0</v>
      </c>
      <c r="P113" s="112">
        <f>SUMIF($E$4:$E$107,"211",$P$4:$P$107)</f>
        <v>0</v>
      </c>
      <c r="Q113" s="112">
        <f>SUMIF($E$4:$E$107,"211",$Q$4:$Q$107)</f>
        <v>1940856</v>
      </c>
      <c r="R113" s="112">
        <f>SUMIF($E$4:$E$107,"211",$R$4:$R$107)</f>
        <v>135153822</v>
      </c>
      <c r="S113" s="112">
        <f>SUMIF($E$4:$E$107,"211",$S$4:$S$107)</f>
        <v>0</v>
      </c>
      <c r="T113" s="112">
        <f>SUMIF($E$4:$E$107,"211",$T$4:$T$107)</f>
        <v>200000000</v>
      </c>
      <c r="U113" s="112">
        <f>SUMIF($E$4:$E$107,"211",$U$4:$U$107)</f>
        <v>0</v>
      </c>
      <c r="V113" s="112">
        <f>SUMIF($E$4:$E$107,"211",$V$4:$V$107)</f>
        <v>310081606</v>
      </c>
      <c r="W113" s="112">
        <f>SUMIF($E$4:$E$107,"211",$W$4:$W$107)</f>
        <v>0</v>
      </c>
      <c r="X113" s="112"/>
      <c r="Y113" s="112">
        <f>SUMIF($E$4:$E$107,"211",$Y$4:$Y$107)</f>
        <v>0</v>
      </c>
      <c r="Z113" s="112">
        <f>SUMIF($E$4:$E$107,"211",$Z$4:$Z$107)</f>
        <v>0</v>
      </c>
      <c r="AA113" s="112">
        <f>SUMIF($E$4:$E$107,"211",$AA$4:$AA$107)</f>
        <v>237062473</v>
      </c>
      <c r="AB113" s="115">
        <f t="shared" si="107"/>
        <v>0.44891839118820065</v>
      </c>
      <c r="AC113" s="25">
        <f t="shared" si="108"/>
        <v>1415740790</v>
      </c>
      <c r="AD113" s="113">
        <f>SUMIF($E$4:$E$107,"211",$AD$4:$AD$107)</f>
        <v>0</v>
      </c>
      <c r="AE113" s="113">
        <f>SUMIF($E$4:$E$107,"211",$AE$4:$AE$107)</f>
        <v>112000000</v>
      </c>
      <c r="AF113" s="113">
        <f>SUMIF($E$4:$E$107,"211",$AF$4:$AF$107)</f>
        <v>582552279</v>
      </c>
      <c r="AG113" s="113">
        <f>SUMIF($E$4:$E$107,"211",$AG$4:$AG$107)</f>
        <v>567700470</v>
      </c>
      <c r="AH113" s="113">
        <f>SUMIF($E$4:$E$107,"211",$AH$4:$AH$107)</f>
        <v>0</v>
      </c>
      <c r="AI113" s="113">
        <f>SUMIF($E$4:$E$107,"211",$AI$4:$AI$107)</f>
        <v>11416500</v>
      </c>
      <c r="AJ113" s="113">
        <f>SUMIF($E$4:$E$107,"211",$AJ$4:$AJ$107)</f>
        <v>0</v>
      </c>
      <c r="AK113" s="113">
        <f>SUMIF($E$4:$E$107,"211",$AK$4:$AK$107)</f>
        <v>0</v>
      </c>
      <c r="AL113" s="113">
        <f>SUMIF($E$4:$E$107,"211",$AL$4:$AL$107)</f>
        <v>0</v>
      </c>
      <c r="AM113" s="113">
        <f>SUMIF($E$4:$E$107,"211",$AM$4:$AM$107)</f>
        <v>0</v>
      </c>
      <c r="AN113" s="113">
        <f>SUMIF($E$4:$E$107,"211",$AN$4:$AN$107)</f>
        <v>0</v>
      </c>
      <c r="AO113" s="113">
        <f>SUMIF($E$4:$E$107,"211",$AO$4:$AO$107)</f>
        <v>0</v>
      </c>
      <c r="AP113" s="113">
        <f>SUMIF($E$4:$E$107,"211",$AP$4:$AP$107)</f>
        <v>49455530</v>
      </c>
      <c r="AQ113" s="113">
        <f>SUMIF($E$4:$E$107,"211",$AQ$4:$AQ$107)</f>
        <v>0</v>
      </c>
      <c r="AR113" s="113">
        <f>SUMIF($E$4:$E$107,"211",$AR$4:$AR$107)</f>
        <v>51334875</v>
      </c>
      <c r="AS113" s="113">
        <f>SUMIF($E$4:$E$107,"211",$AS$4:$AS$107)</f>
        <v>0</v>
      </c>
      <c r="AT113" s="113">
        <f>SUMIF($E$4:$E$107,"211",$AT$4:$AT$107)</f>
        <v>0</v>
      </c>
      <c r="AU113" s="113">
        <f>SUMIF($E$4:$E$107,"211",$AU$4:$AU$107)</f>
        <v>0</v>
      </c>
      <c r="AV113" s="113">
        <f>SUMIF($E$4:$E$107,"211",$AV$4:$AV$107)</f>
        <v>0</v>
      </c>
      <c r="AW113" s="113">
        <f>SUMIF($E$4:$E$107,"211",$AW$4:$AW$107)</f>
        <v>41281136</v>
      </c>
      <c r="AX113" s="98">
        <f t="shared" si="109"/>
        <v>0.55108160881179935</v>
      </c>
      <c r="AY113" s="25">
        <f t="shared" si="110"/>
        <v>1737929939</v>
      </c>
      <c r="AZ113" s="116">
        <f>SUMIF($E$4:$E$107,"211",$AZ$4:$AZ$107)</f>
        <v>0</v>
      </c>
      <c r="BA113" s="116">
        <f>SUMIF($E$4:$E$107,"211",$BA$4:$BA$107)</f>
        <v>0</v>
      </c>
      <c r="BB113" s="116">
        <f>SUMIF($E$4:$E$107,"211",$BB$4:$BB$107)</f>
        <v>467447721</v>
      </c>
      <c r="BC113" s="116">
        <f>SUMIF($E$4:$E$107,"211",$BC$4:$BC$107)</f>
        <v>248051844</v>
      </c>
      <c r="BD113" s="116">
        <f>SUMIF($E$4:$E$107,"211",$BD$4:$BD$107)</f>
        <v>80883013</v>
      </c>
      <c r="BE113" s="116">
        <f>SUMIF($E$4:$E$107,"211",$BE$4:$BE$107)</f>
        <v>199380145</v>
      </c>
      <c r="BF113" s="116">
        <f>SUMIF($E$4:$E$107,"211",$BF$4:$BF$107)</f>
        <v>0</v>
      </c>
      <c r="BG113" s="116">
        <f>SUMIF($E$4:$E$107,"211",$BG$4:$BG$107)</f>
        <v>0</v>
      </c>
      <c r="BH113" s="116">
        <f>SUMIF($E$4:$E$107,"211",$BH$4:$BH$107)</f>
        <v>0</v>
      </c>
      <c r="BI113" s="116">
        <f>SUMIF($E$4:$E$107,"211",$BI$4:$BI$107)</f>
        <v>1940856</v>
      </c>
      <c r="BJ113" s="116">
        <f>SUMIF($E$4:$E$107,"211",$BJ$4:$BJ$107)</f>
        <v>135153822</v>
      </c>
      <c r="BK113" s="116">
        <f>SUMIF($E$4:$E$107,"211",$BK$4:$BK$107)</f>
        <v>0</v>
      </c>
      <c r="BL113" s="116">
        <f>SUMIF($E$4:$E$107,"211",$BL$4:$BL$107)</f>
        <v>150544470</v>
      </c>
      <c r="BM113" s="116">
        <f>SUMIF($E$4:$E$107,"211",$BM$4:$BM$107)</f>
        <v>0</v>
      </c>
      <c r="BN113" s="116">
        <f>SUMIF($E$4:$E$107,"211",$BN$4:$BN$107)</f>
        <v>258746731</v>
      </c>
      <c r="BO113" s="116">
        <f>SUMIF($E$4:$E$107,"211",$BO$4:$BO$107)</f>
        <v>0</v>
      </c>
      <c r="BP113" s="116"/>
      <c r="BQ113" s="116">
        <f>SUMIF($E$4:$E$107,"211",$BQ$4:$BQ$107)</f>
        <v>0</v>
      </c>
      <c r="BR113" s="116">
        <f>SUMIF($E$4:$E$107,"211",$BR$4:$BR$107)</f>
        <v>0</v>
      </c>
      <c r="BS113" s="117">
        <f>SUMIF($E$4:$E$107,"211",$BS$4:$BS$107)</f>
        <v>195781337</v>
      </c>
      <c r="BT113" s="118">
        <f t="shared" si="111"/>
        <v>0.39307899223616127</v>
      </c>
      <c r="BU113" s="33">
        <f t="shared" si="112"/>
        <v>1239641712</v>
      </c>
      <c r="BV113" s="113">
        <f>SUMIF($E$4:$E$107,"211",$BV$4:$BV$107)</f>
        <v>0</v>
      </c>
      <c r="BW113" s="113">
        <f>SUMIF($E$4:$E$107,"211",$BW$4:$BW$107)</f>
        <v>110832974</v>
      </c>
      <c r="BX113" s="113">
        <f>SUMIF($E$4:$E$107,"211",$BX$4:$BX$107)</f>
        <v>450525587</v>
      </c>
      <c r="BY113" s="113">
        <f>SUMIF($E$4:$E$107,"211",$BY$4:$BY$107)</f>
        <v>567500048</v>
      </c>
      <c r="BZ113" s="113">
        <f>SUMIF($E$4:$E$107,"211",$BZ$4:$BZ$107)</f>
        <v>0</v>
      </c>
      <c r="CA113" s="113">
        <f>SUMIF($E$4:$E$107,"211",$CA$4:$CA$107)</f>
        <v>0</v>
      </c>
      <c r="CB113" s="113">
        <f t="shared" si="113"/>
        <v>0</v>
      </c>
      <c r="CC113" s="113"/>
      <c r="CD113" s="113">
        <f>SUMIF($E$4:$E$107,"211",$CD$4:$CD$107)</f>
        <v>0</v>
      </c>
      <c r="CE113" s="113">
        <f>SUMIF($E$4:$E$107,"211",$CE$4:$CE$107)</f>
        <v>0</v>
      </c>
      <c r="CF113" s="113">
        <f>SUMIF($E$4:$E$107,"211",$CF$4:$CF$107)</f>
        <v>0</v>
      </c>
      <c r="CG113" s="113">
        <f>SUMIF($E$4:$E$107,"211",$CG$4:$CG$107)</f>
        <v>0</v>
      </c>
      <c r="CH113" s="113">
        <f>SUMIF($E$4:$E$107,"211",$CH$4:$CH$107)</f>
        <v>49455530</v>
      </c>
      <c r="CI113" s="113">
        <f>SUMIF($E$4:$E$107,"211",$CI$4:$CI$107)</f>
        <v>0</v>
      </c>
      <c r="CJ113" s="113">
        <f>SUMIF($E$4:$E$107,"211",$CJ$4:$CJ$107)</f>
        <v>37162473</v>
      </c>
      <c r="CK113" s="113">
        <f>SUMIF($E$4:$E$107,"211",$CK$4:$CK$107)</f>
        <v>0</v>
      </c>
      <c r="CL113" s="113">
        <f>SUMIF($E$4:$E$107,"211",$CL$4:$CL$107)</f>
        <v>0</v>
      </c>
      <c r="CM113" s="113">
        <f>SUMIF($E$4:$E$107,"211",$CM$4:$CM$107)</f>
        <v>0</v>
      </c>
      <c r="CN113" s="113">
        <f>SUMIF($E$4:$E$107,"211",$CN$4:$CN$107)</f>
        <v>0</v>
      </c>
      <c r="CO113" s="119">
        <f>SUMIF($E$4:$E$107,"211",$CO$4:$CO$107)</f>
        <v>24165100</v>
      </c>
      <c r="CP113" s="23">
        <f t="shared" si="114"/>
        <v>0.60692100776383873</v>
      </c>
      <c r="CQ113" s="25">
        <f t="shared" ca="1" si="115"/>
        <v>1914029017</v>
      </c>
      <c r="CR113" s="116">
        <f ca="1">SUMIF($E$4:$E$108,"211",$CR$4:$CR$107)</f>
        <v>0</v>
      </c>
      <c r="CS113" s="116">
        <f>SUMIF($E$4:$E$107,"211",$CS$4:$CS$107)</f>
        <v>1167026</v>
      </c>
      <c r="CT113" s="116">
        <f>SUMIF($E$4:$E$107,"211",$CT$4:$CT$107)</f>
        <v>599474413</v>
      </c>
      <c r="CU113" s="116">
        <f>SUMIF($E$4:$E$107,"211",$CU$4:$CU$107)</f>
        <v>248252266</v>
      </c>
      <c r="CV113" s="116">
        <f>SUMIF($E$4:$E$107,"211",$CV$4:$CV$107)</f>
        <v>80883013</v>
      </c>
      <c r="CW113" s="116">
        <f>SUMIF($E$4:$E$107,"211",$CW$4:$CW$107)</f>
        <v>210796645</v>
      </c>
      <c r="CX113" s="116">
        <f>SUMIF($E$4:$E$107,"211",$CX$4:$CX$107)</f>
        <v>0</v>
      </c>
      <c r="CY113" s="116">
        <f>SUMIF($E$4:$E$107,"211",$CY$4:$CY$107)</f>
        <v>0</v>
      </c>
      <c r="CZ113" s="120">
        <f>SUMIF($E$4:$E$107,"211",$CZ$4:$CZ$107)</f>
        <v>0</v>
      </c>
      <c r="DA113" s="120">
        <f>SUMIF($E$4:$E$107,"211",$DA$4:$DA$107)</f>
        <v>1940856</v>
      </c>
      <c r="DB113" s="120">
        <f>SUMIF($E$4:$E$107,"211",$DB$4:$DB$107)</f>
        <v>135153822</v>
      </c>
      <c r="DC113" s="120">
        <f>SUMIF($E$4:$E$107,"211",$DC$4:$DC$107)</f>
        <v>0</v>
      </c>
      <c r="DD113" s="120">
        <f>SUMIF($E$4:$E$107,"211",$DD$4:$DD$107)</f>
        <v>150544470</v>
      </c>
      <c r="DE113" s="120">
        <f>SUMIF($E$4:$E$107,"211",$DE$4:$DE$107)</f>
        <v>0</v>
      </c>
      <c r="DF113" s="120">
        <f>SUMIF($E$4:$E$107,"211",$DF$4:$DF$107)</f>
        <v>272919133</v>
      </c>
      <c r="DG113" s="120">
        <f>SUMIF($E$4:$E$107,"211",$DG$4:$DG$107)</f>
        <v>0</v>
      </c>
      <c r="DH113" s="120">
        <f>SUMIF($E$4:$E$107,"211",$DH$4:$DH$107)</f>
        <v>0</v>
      </c>
      <c r="DI113" s="120">
        <f>SUMIF($E$4:$E$107,"211",$DI$4:$DI$107)</f>
        <v>0</v>
      </c>
      <c r="DJ113" s="120">
        <f>SUMIF($E$4:$E$107,"211",$DJ$4:$DJ$107)</f>
        <v>0</v>
      </c>
      <c r="DK113" s="120">
        <f>SUMIF($E$4:$E$107,"211",$DK$4:$DK$107)</f>
        <v>212897373</v>
      </c>
      <c r="DM113" s="236" t="s">
        <v>368</v>
      </c>
      <c r="DN113" s="243">
        <v>3153670729</v>
      </c>
      <c r="DO113" s="235">
        <f>+BU113</f>
        <v>1239641712</v>
      </c>
      <c r="DP113" s="245">
        <f>+BT113</f>
        <v>0.39307899223616127</v>
      </c>
      <c r="DQ113" s="241"/>
    </row>
    <row r="114" spans="3:121" ht="16.5" customHeight="1" x14ac:dyDescent="0.25">
      <c r="C114" s="121"/>
      <c r="D114" s="111" t="s">
        <v>342</v>
      </c>
      <c r="E114" s="104">
        <v>310</v>
      </c>
      <c r="F114" s="112"/>
      <c r="G114" s="113">
        <f>SUMIF($E$4:$E$107,"310",$G$4:$G$108)</f>
        <v>814030623</v>
      </c>
      <c r="H114" s="114">
        <f>SUMIF($E$4:$E$107,"310",$H$4:$H$107)</f>
        <v>0</v>
      </c>
      <c r="I114" s="114">
        <f>SUMIF($E$4:$E$107,"310",$I$4:$I$107)</f>
        <v>330000000</v>
      </c>
      <c r="J114" s="113">
        <f>SUMIF($E$4:$E$107,"310",$J$4:$J$107)</f>
        <v>0</v>
      </c>
      <c r="K114" s="113">
        <f>SUMIF($E$4:$E$107,"310",$K$4:$K$107)</f>
        <v>209530623</v>
      </c>
      <c r="L114" s="112">
        <f>SUMIF($E$4:$E$107,"310",$L$4:$L$107)</f>
        <v>0</v>
      </c>
      <c r="M114" s="112">
        <f>SUMIF($E$4:$E$107,"310",$M$4:$M$107)</f>
        <v>0</v>
      </c>
      <c r="N114" s="112">
        <f>SUMIF($E$4:$E$107,"310",$N$4:$N$107)</f>
        <v>0</v>
      </c>
      <c r="O114" s="112">
        <f>SUMIF($E$4:$E$107,"310",$O$4:$O$107)</f>
        <v>0</v>
      </c>
      <c r="P114" s="112">
        <f>SUMIF($E$4:$E$107,"310",$P$4:$P$107)</f>
        <v>0</v>
      </c>
      <c r="Q114" s="112">
        <f>SUMIF($E$4:$E$107,"310",$Q$4:$Q$107)</f>
        <v>0</v>
      </c>
      <c r="R114" s="112">
        <f>SUMIF($E$4:$E$107,"310",$R$4:$R$107)</f>
        <v>0</v>
      </c>
      <c r="S114" s="112">
        <f>SUMIF($E$4:$E$107,"310",$S$4:$S$107)</f>
        <v>0</v>
      </c>
      <c r="T114" s="112">
        <f>SUMIF($E$4:$E$107,"310",$T$4:$T$107)</f>
        <v>0</v>
      </c>
      <c r="U114" s="112">
        <f>SUMIF($E$4:$E$107,"310",$U$4:$U$107)</f>
        <v>0</v>
      </c>
      <c r="V114" s="112">
        <f>SUMIF($E$4:$E$107,"310",$V$4:$V$107)</f>
        <v>200000000</v>
      </c>
      <c r="W114" s="112">
        <f>SUMIF($E$4:$E$100,"310",$W$4:$W$100)</f>
        <v>0</v>
      </c>
      <c r="X114" s="112"/>
      <c r="Y114" s="112">
        <f>SUMIF($E$4:$E$107,"310",$Y$4:$Y$107)</f>
        <v>0</v>
      </c>
      <c r="Z114" s="112">
        <f>SUMIF($E$4:$E$107,"310",$Z$4:$Z$107)</f>
        <v>0</v>
      </c>
      <c r="AA114" s="112">
        <f>SUMIF($E$4:$E$107,"310",$AA$4:$AA$107)</f>
        <v>74500000</v>
      </c>
      <c r="AB114" s="115">
        <f t="shared" si="107"/>
        <v>0.5519489455373966</v>
      </c>
      <c r="AC114" s="33">
        <f t="shared" si="108"/>
        <v>449303344</v>
      </c>
      <c r="AD114" s="113">
        <f>SUMIF($E$4:$E$107,"310",$AD$4:$AD$107)</f>
        <v>0</v>
      </c>
      <c r="AE114" s="113">
        <f>SUMIF($E$4:$E$107,"310",$AE$4:$AE$107)</f>
        <v>214124131</v>
      </c>
      <c r="AF114" s="113">
        <f>SUMIF($E$4:$E$107,"310",$AF$4:$AF$107)</f>
        <v>0</v>
      </c>
      <c r="AG114" s="113">
        <f>SUMIF($E$4:$E$107,"310",$AG$4:$AG$107)</f>
        <v>90179213</v>
      </c>
      <c r="AH114" s="113">
        <f>SUMIF($E$4:$E$107,"310",$AH$4:$AH$107)</f>
        <v>0</v>
      </c>
      <c r="AI114" s="113">
        <f>SUMIF($E$4:$E$107,"310",$AI$4:$AI$107)</f>
        <v>0</v>
      </c>
      <c r="AJ114" s="113">
        <f>SUMIF($E$4:$E$107,"310",$AJ$4:$AJ$107)</f>
        <v>0</v>
      </c>
      <c r="AK114" s="113">
        <f>SUMIF($E$4:$E$107,"310",$AK$4:$AK$107)</f>
        <v>0</v>
      </c>
      <c r="AL114" s="113">
        <f>SUMIF($E$4:$E$107,"310",$AL$4:$AL$107)</f>
        <v>0</v>
      </c>
      <c r="AM114" s="113">
        <f>SUMIF($E$4:$E$107,"310",$AM$4:$AM$107)</f>
        <v>0</v>
      </c>
      <c r="AN114" s="113">
        <f>SUMIF($E$4:$E$107,"310",$AN$4:$AN$107)</f>
        <v>0</v>
      </c>
      <c r="AO114" s="113">
        <f>SUMIF($E$4:$E$107,"310",$AO$4:$AO$107)</f>
        <v>0</v>
      </c>
      <c r="AP114" s="113">
        <f>SUMIF($E$4:$E$107,"310",$AP$4:$AP$107)</f>
        <v>0</v>
      </c>
      <c r="AQ114" s="113">
        <f>SUMIF($E$4:$E$107,"310",$AQ$4:$AQ$107)</f>
        <v>0</v>
      </c>
      <c r="AR114" s="113">
        <f>SUMIF($E$4:$E$107,"310",$AR$4:$AR$107)</f>
        <v>110000000</v>
      </c>
      <c r="AS114" s="113">
        <f>SUMIF($E$4:$E$107,"310",$AS$4:$AS$107)</f>
        <v>0</v>
      </c>
      <c r="AT114" s="113">
        <f>SUMIF($E$4:$E$107,"310",$AT$4:$AT$107)</f>
        <v>0</v>
      </c>
      <c r="AU114" s="113">
        <f>SUMIF($E$4:$E$107,"310",$AU$4:$AU$107)</f>
        <v>0</v>
      </c>
      <c r="AV114" s="113">
        <f>SUMIF($E$4:$E$107,"310",$AV$4:$AV$107)</f>
        <v>0</v>
      </c>
      <c r="AW114" s="113">
        <f>SUMIF($E$4:$E$107,"310",$AW$4:$AW$107)</f>
        <v>35000000</v>
      </c>
      <c r="AX114" s="98">
        <f t="shared" si="109"/>
        <v>0.4480510544626034</v>
      </c>
      <c r="AY114" s="25">
        <f t="shared" si="110"/>
        <v>364727279</v>
      </c>
      <c r="AZ114" s="116">
        <f>SUMIF($E$4:$E$107,"310",$AZ$4:$AZ$107)</f>
        <v>0</v>
      </c>
      <c r="BA114" s="116">
        <f>SUMIF($E$4:$E$107,"310",$BA$4:$BA$107)</f>
        <v>115875869</v>
      </c>
      <c r="BB114" s="116">
        <f>SUMIF($E$4:$E$107,"310",$BB$4:$BB$107)</f>
        <v>0</v>
      </c>
      <c r="BC114" s="116">
        <f>SUMIF($E$4:$E$107,"310",$BC$4:$BC$107)</f>
        <v>119351410</v>
      </c>
      <c r="BD114" s="116">
        <f>SUMIF($E$4:$E$107,"310",$BD$4:$BD$107)</f>
        <v>0</v>
      </c>
      <c r="BE114" s="116">
        <f>SUMIF($E$4:$E$107,"310",$BE$4:$BE$107)</f>
        <v>0</v>
      </c>
      <c r="BF114" s="116">
        <f>SUMIF($E$4:$E$107,"310",$BF$4:$BF$107)</f>
        <v>0</v>
      </c>
      <c r="BG114" s="116">
        <f>SUMIF($E$4:$E$107,"310",$BG$4:$BG$107)</f>
        <v>0</v>
      </c>
      <c r="BH114" s="116">
        <f>SUMIF($E$4:$E$107,"310",$BH$4:$BH$107)</f>
        <v>0</v>
      </c>
      <c r="BI114" s="116">
        <f>SUMIF($E$4:$E$107,"310",$BI$4:$BI$107)</f>
        <v>0</v>
      </c>
      <c r="BJ114" s="116">
        <f>SUMIF($E$4:$E$107,"310",$BJ$4:$BJ$107)</f>
        <v>0</v>
      </c>
      <c r="BK114" s="116">
        <f>SUMIF($E$4:$E$107,"310",$BK$4:$BK$107)</f>
        <v>0</v>
      </c>
      <c r="BL114" s="116">
        <f>SUMIF($E$4:$E$107,"310",$BL$4:$BL$107)</f>
        <v>0</v>
      </c>
      <c r="BM114" s="116">
        <f>SUMIF($E$4:$E$107,"310",$BM$4:$BM$107)</f>
        <v>0</v>
      </c>
      <c r="BN114" s="116">
        <f>SUMIF($E$4:$E$107,"310",$BN$4:$BN$107)</f>
        <v>90000000</v>
      </c>
      <c r="BO114" s="116">
        <f>SUMIF($E$4:$E$107,"310",$BO$4:$BO$107)</f>
        <v>0</v>
      </c>
      <c r="BP114" s="116">
        <f>SUMIF($E$4:$E$107,"310",$BO$4:$BO$107)</f>
        <v>0</v>
      </c>
      <c r="BQ114" s="116">
        <f>SUMIF($E$4:$E$107,"310",$BQ$4:$BQ$107)</f>
        <v>0</v>
      </c>
      <c r="BR114" s="116">
        <f>SUMIF($E$4:$E$107,"310",$BR$4:$BR$107)</f>
        <v>0</v>
      </c>
      <c r="BS114" s="117">
        <f>SUMIF($E$4:$E$107,"310",$BS$4:$BS$107)</f>
        <v>39500000</v>
      </c>
      <c r="BT114" s="118">
        <f t="shared" si="111"/>
        <v>0.27380199798699711</v>
      </c>
      <c r="BU114" s="33">
        <f t="shared" si="112"/>
        <v>222883211</v>
      </c>
      <c r="BV114" s="113">
        <f>SUMIF($E$4:$E$107,"310",$BV$4:$BV$107)</f>
        <v>0</v>
      </c>
      <c r="BW114" s="113">
        <f>SUMIF($E$4:$E$107,"310",$BW$4:$BW$107)</f>
        <v>61614981</v>
      </c>
      <c r="BX114" s="113">
        <f>SUMIF($E$4:$E$107,"310",$BX$4:$BX$107)</f>
        <v>0</v>
      </c>
      <c r="BY114" s="113">
        <f>SUMIF($E$4:$E$107,"310",$BY$4:$BY$107)</f>
        <v>66938721</v>
      </c>
      <c r="BZ114" s="113">
        <f>SUMIF($E$4:$E$107,"310",$BZ$4:$BZ$107)</f>
        <v>0</v>
      </c>
      <c r="CA114" s="113">
        <f>SUMIF($E$4:$E$107,"310",$CA$4:$CA$107)</f>
        <v>0</v>
      </c>
      <c r="CB114" s="113">
        <f t="shared" si="113"/>
        <v>0</v>
      </c>
      <c r="CC114" s="113"/>
      <c r="CD114" s="113">
        <f>SUMIF($E$4:$E$107,"310",$CD$4:$CD$107)</f>
        <v>0</v>
      </c>
      <c r="CE114" s="113">
        <f>SUMIF($E$4:$E$107,"310",$CE$4:$CE$107)</f>
        <v>0</v>
      </c>
      <c r="CF114" s="113">
        <f>SUMIF($E$4:$E$107,"310",$CF$4:$CF$107)</f>
        <v>0</v>
      </c>
      <c r="CG114" s="113">
        <f>SUMIF($E$4:$E$107,"310",$CG$4:$CG$107)</f>
        <v>0</v>
      </c>
      <c r="CH114" s="113">
        <f>SUMIF($E$4:$E$107,"310",$CH$4:$CH$107)</f>
        <v>0</v>
      </c>
      <c r="CI114" s="113">
        <f>SUMIF($E$4:$E$107,"310",$CI$4:$CI$107)</f>
        <v>0</v>
      </c>
      <c r="CJ114" s="113">
        <f>SUMIF($E$4:$E$107,"310",$CJ$4:$CJ$107)</f>
        <v>91558556</v>
      </c>
      <c r="CK114" s="113">
        <f>SUMIF($E$4:$E$107,"310",$CK$4:$CK$107)</f>
        <v>0</v>
      </c>
      <c r="CL114" s="113">
        <f>SUMIF($E$4:$E$107,"310",$CL$4:$CL$107)</f>
        <v>0</v>
      </c>
      <c r="CM114" s="113">
        <f>SUMIF($E$4:$E$107,"310",$CM$4:$CM$107)</f>
        <v>0</v>
      </c>
      <c r="CN114" s="113">
        <f>SUMIF($E$4:$E$107,"310",$CN$4:$CN$107)</f>
        <v>0</v>
      </c>
      <c r="CO114" s="119">
        <f>SUMIF($E$4:$E$107,"310",$CO$4:$CO$107)</f>
        <v>2770953</v>
      </c>
      <c r="CP114" s="23">
        <f t="shared" si="114"/>
        <v>0.72619800201300289</v>
      </c>
      <c r="CQ114" s="25">
        <f t="shared" si="115"/>
        <v>591147412</v>
      </c>
      <c r="CR114" s="116">
        <f>SUMIF($E$4:$E$107,"310",$CR$4:$CR$107)</f>
        <v>0</v>
      </c>
      <c r="CS114" s="116">
        <f>SUMIF($E$4:$E$107,"310",$CS$4:$CS$107)</f>
        <v>268385019</v>
      </c>
      <c r="CT114" s="116">
        <f>SUMIF($E$4:$E$107,"310",$CT$4:$CT$107)</f>
        <v>0</v>
      </c>
      <c r="CU114" s="116">
        <f>SUMIF($E$4:$E$107,"310",$CU$4:$CU$107)</f>
        <v>142591902</v>
      </c>
      <c r="CV114" s="116">
        <f>SUMIF($E$4:$E$107,"310",$CV$4:$CV$107)</f>
        <v>0</v>
      </c>
      <c r="CW114" s="116">
        <f>SUMIF($E$4:$E$107,"310",$CW$4:$CW$107)</f>
        <v>0</v>
      </c>
      <c r="CX114" s="116">
        <f>SUMIF($E$4:$E$107,"310",$CX$4:$CX$107)</f>
        <v>0</v>
      </c>
      <c r="CY114" s="116">
        <f>SUMIF($E$4:$E$107,"310",$CY$4:$CY$107)</f>
        <v>0</v>
      </c>
      <c r="CZ114" s="120">
        <f>SUMIF($E$4:$E$107,"310",$CZ$4:$CZ$107)</f>
        <v>0</v>
      </c>
      <c r="DA114" s="120">
        <f>SUMIF($E$4:$E$107,"310",$DA$4:$DA$107)</f>
        <v>0</v>
      </c>
      <c r="DB114" s="120">
        <f>SUMIF($E$4:$E$107,"310",$DB$4:$DB$107)</f>
        <v>0</v>
      </c>
      <c r="DC114" s="120">
        <f>SUMIF($E$4:$E$107,"310",$DC$4:$DC$107)</f>
        <v>0</v>
      </c>
      <c r="DD114" s="120">
        <f>SUMIF($E$4:$E$107,"310",$DD$4:$DD$107)</f>
        <v>0</v>
      </c>
      <c r="DE114" s="120">
        <f>SUMIF($E$4:$E$107,"310",$DE$4:$DE$107)</f>
        <v>0</v>
      </c>
      <c r="DF114" s="120">
        <f>SUMIF($E$4:$E$107,"310",$DF$4:$DF$107)</f>
        <v>108441444</v>
      </c>
      <c r="DG114" s="120">
        <f>SUMIF($E$4:$E$107,"310",$DG$4:$DG$107)</f>
        <v>0</v>
      </c>
      <c r="DH114" s="120">
        <f>SUMIF($E$4:$E$107,"310",$DH$4:$DH$107)</f>
        <v>0</v>
      </c>
      <c r="DI114" s="120">
        <f>SUMIF($E$4:$E$107,"310",$DI$4:$DI$107)</f>
        <v>0</v>
      </c>
      <c r="DJ114" s="120">
        <f>SUMIF($E$4:$E$107,"310",$DJ$4:$DJ$107)</f>
        <v>0</v>
      </c>
      <c r="DK114" s="120">
        <f>SUMIF($E$4:$E$107,"310",$DK$4:$DK$107)</f>
        <v>71729047</v>
      </c>
      <c r="DM114" s="236" t="s">
        <v>369</v>
      </c>
      <c r="DN114" s="243">
        <v>814030623</v>
      </c>
      <c r="DO114" s="235">
        <f>+BU114</f>
        <v>222883211</v>
      </c>
      <c r="DP114" s="245">
        <f>+BT114</f>
        <v>0.27380199798699711</v>
      </c>
      <c r="DQ114" s="241"/>
    </row>
    <row r="115" spans="3:121" x14ac:dyDescent="0.25">
      <c r="C115" s="122"/>
      <c r="D115" s="111" t="s">
        <v>343</v>
      </c>
      <c r="E115" s="104">
        <v>410</v>
      </c>
      <c r="F115" s="112"/>
      <c r="G115" s="113">
        <f>SUMIF($E$4:$E$107,"410",$G$4:$G$107)</f>
        <v>7026077871</v>
      </c>
      <c r="H115" s="114">
        <f>SUMIF($E$4:$E$107,"410",$H$4:$H$107)</f>
        <v>0</v>
      </c>
      <c r="I115" s="114">
        <f>SUMIF($E$4:$E$108,"410",$I$4:$I$108)</f>
        <v>500000000</v>
      </c>
      <c r="J115" s="113">
        <f>SUMIF($E$4:$E$107,"410",$J$4:$J$107)</f>
        <v>2550000000</v>
      </c>
      <c r="K115" s="113">
        <f>SUMIF($E$4:$E$107,"410",$K$4:$K$107)</f>
        <v>234297558</v>
      </c>
      <c r="L115" s="112">
        <f>SUMIF($E$4:$E$107,"410",$L$4:$L$107)</f>
        <v>0</v>
      </c>
      <c r="M115" s="112">
        <f>SUMIF($E$4:$E$107,"410",$M$4:$M$107)</f>
        <v>0</v>
      </c>
      <c r="N115" s="112">
        <f>SUMIF($E$4:$E$107,"410",$N$4:$N$107)</f>
        <v>0</v>
      </c>
      <c r="O115" s="112">
        <f>SUMIF($E$4:$E$107,"410",$O$4:$O$107)</f>
        <v>0</v>
      </c>
      <c r="P115" s="112">
        <f>SUMIF($E$4:$E$107,"410",$P$4:$P$107)</f>
        <v>0</v>
      </c>
      <c r="Q115" s="112">
        <f>SUMIF($E$4:$E$107,"410",$Q$4:$Q$107)</f>
        <v>0</v>
      </c>
      <c r="R115" s="112">
        <f>SUMIF($E$4:$E$107,"410",$R$4:$R$107)</f>
        <v>0</v>
      </c>
      <c r="S115" s="112">
        <f>SUMIF($E$4:$E$107,"410",$S$4:$S$107)</f>
        <v>3157557814</v>
      </c>
      <c r="T115" s="112">
        <f>SUMIF($E$4:$E$107,"410",$T$4:$T$107)</f>
        <v>0</v>
      </c>
      <c r="U115" s="112">
        <f>SUMIF($E$4:$E$107,"410",$U$4:$U$107)</f>
        <v>0</v>
      </c>
      <c r="V115" s="112">
        <f>SUMIF($E$4:$E$100,"410",$V$4:$V$100)</f>
        <v>335275758</v>
      </c>
      <c r="W115" s="112">
        <f>SUMIF($E$4:$E$100,"410",$W$4:$W$100)</f>
        <v>0</v>
      </c>
      <c r="X115" s="112">
        <f>SUMIF($E$4:$E$107,"410",$X$4:$X$107)</f>
        <v>119946741</v>
      </c>
      <c r="Y115" s="112">
        <f>SUMIF($E$4:$E$107,"410",$Y$4:$Y$107)</f>
        <v>0</v>
      </c>
      <c r="Z115" s="112">
        <f>SUMIF($E$4:$E$107,"410",$Z$4:$Z$107)</f>
        <v>0</v>
      </c>
      <c r="AA115" s="112">
        <f>SUMIF($E$4:$E$107,"410",$AA$4:$AA$107)</f>
        <v>129000000</v>
      </c>
      <c r="AB115" s="115">
        <f t="shared" si="107"/>
        <v>0.53671272283569027</v>
      </c>
      <c r="AC115" s="25">
        <f t="shared" si="108"/>
        <v>3770985385</v>
      </c>
      <c r="AD115" s="113">
        <f>SUMIF($E$4:$E$107,"410",$AD$4:$AD$107)</f>
        <v>0</v>
      </c>
      <c r="AE115" s="113">
        <f>SUMIF($E$4:$E$107,"410",$AE$4:$AE$107)</f>
        <v>417742125</v>
      </c>
      <c r="AF115" s="113">
        <f>SUMIF($E$4:$E$107,"410",$AF$4:$AF$107)</f>
        <v>1264845382</v>
      </c>
      <c r="AG115" s="113">
        <f>SUMIF($E$4:$E$107,"410",$AG$4:$AG$107)</f>
        <v>129994466</v>
      </c>
      <c r="AH115" s="113">
        <f>SUMIF($E$4:$E$107,"410",$AH$4:$AH$107)</f>
        <v>0</v>
      </c>
      <c r="AI115" s="113">
        <f>SUMIF($E$4:$E$107,"410",$AI$4:$AI$107)</f>
        <v>0</v>
      </c>
      <c r="AJ115" s="113">
        <f>SUMIF($E$4:$E$107,"410",$AJ$4:$AJ$107)</f>
        <v>0</v>
      </c>
      <c r="AK115" s="113">
        <f>SUMIF($E$4:$E$107,"410",$AK$4:$AK$107)</f>
        <v>0</v>
      </c>
      <c r="AL115" s="113">
        <f>SUMIF($E$4:$E$107,"410",$AL$4:$AL$107)</f>
        <v>0</v>
      </c>
      <c r="AM115" s="113">
        <f>SUMIF($E$4:$E$107,"410",$AM$4:$AM$107)</f>
        <v>0</v>
      </c>
      <c r="AN115" s="113">
        <f>SUMIF($E$4:$E$107,"410",$AN$4:$AN$107)</f>
        <v>0</v>
      </c>
      <c r="AO115" s="113">
        <f>SUMIF($E$4:$E$107,"410",$AO$4:$AO$107)</f>
        <v>1850768917</v>
      </c>
      <c r="AP115" s="113">
        <f>SUMIF($E$4:$E$107,"410",$AP$4:$AP$107)</f>
        <v>0</v>
      </c>
      <c r="AQ115" s="113">
        <f>SUMIF($E$4:$E$107,"410",$AQ$4:$AQ$107)</f>
        <v>0</v>
      </c>
      <c r="AR115" s="113">
        <f>SUMIF($E$4:$E$107,"410",$AR$4:$AR$107)</f>
        <v>72705897</v>
      </c>
      <c r="AS115" s="113">
        <f>SUMIF($E$4:$E$107,"410",$AS$4:$AS$107)</f>
        <v>0</v>
      </c>
      <c r="AT115" s="113">
        <f>SUMIF($E$4:$E$107,"410",$AT$4:$AT$107)</f>
        <v>0</v>
      </c>
      <c r="AU115" s="113">
        <f>SUMIF($E$4:$E$107,"410",$AU$4:$AU$107)</f>
        <v>0</v>
      </c>
      <c r="AV115" s="113">
        <f>SUMIF($E$4:$E$107,"410",$AV$4:$AV$107)</f>
        <v>0</v>
      </c>
      <c r="AW115" s="113">
        <f>SUMIF($E$4:$E$107,"410",$AW$4:$AW$107)</f>
        <v>34928598</v>
      </c>
      <c r="AX115" s="98">
        <f t="shared" si="109"/>
        <v>0.46328727716430973</v>
      </c>
      <c r="AY115" s="25">
        <f t="shared" si="110"/>
        <v>3255092486</v>
      </c>
      <c r="AZ115" s="116">
        <f>SUMIF($E$4:$E$107,"410",$AZ$4:$AZ$107)</f>
        <v>0</v>
      </c>
      <c r="BA115" s="116">
        <f>SUMIF($E$4:$E$107,"410",$BA$4:$BA$107)</f>
        <v>82257875</v>
      </c>
      <c r="BB115" s="116">
        <f>SUMIF($E$4:$E$107,"410",$BB$4:$BB$107)</f>
        <v>1285154618</v>
      </c>
      <c r="BC115" s="116">
        <f>SUMIF($E$4:$E$107,"410",$BC$4:$BC$107)</f>
        <v>104303092</v>
      </c>
      <c r="BD115" s="116">
        <f>SUMIF($E$4:$E$107,"410",$BD$4:$BD$107)</f>
        <v>0</v>
      </c>
      <c r="BE115" s="116">
        <f>SUMIF($E$4:$E$107,"410",$BE$4:$BE$107)</f>
        <v>0</v>
      </c>
      <c r="BF115" s="116">
        <f>SUMIF($E$4:$E$107,"410",$BF$4:$BF$107)</f>
        <v>0</v>
      </c>
      <c r="BG115" s="116">
        <f>SUMIF($E$4:$E$107,"410",$BG$4:$BG$107)</f>
        <v>0</v>
      </c>
      <c r="BH115" s="116">
        <f>SUMIF($E$4:$E$107,"410",$BH$4:$BH$107)</f>
        <v>0</v>
      </c>
      <c r="BI115" s="116">
        <f>SUMIF($E$4:$E$107,"410",$BI$4:$BI$107)</f>
        <v>0</v>
      </c>
      <c r="BJ115" s="116">
        <f>SUMIF($E$4:$E$107,"410",$BJ$4:$BJ$107)</f>
        <v>0</v>
      </c>
      <c r="BK115" s="116">
        <f>SUMIF($E$4:$E$107,"410",$BK$4:$BK$107)</f>
        <v>1306788897</v>
      </c>
      <c r="BL115" s="116">
        <f>SUMIF($E$4:$E$107,"410",$BL$4:$BL$107)</f>
        <v>0</v>
      </c>
      <c r="BM115" s="116">
        <f>SUMIF($E$4:$E$107,"410",$BM$4:$BM$107)</f>
        <v>0</v>
      </c>
      <c r="BN115" s="116">
        <f>SUMIF($E$4:$E$107,"410",$BN$4:$BN$107)</f>
        <v>262569861</v>
      </c>
      <c r="BO115" s="116">
        <f>SUMIF($E$4:$E$107,"510",$BO$4:$BO$107)</f>
        <v>0</v>
      </c>
      <c r="BP115" s="116">
        <f>SUMIF($E$4:$E$107,"410",$BP$4:$BP$107)</f>
        <v>119946741</v>
      </c>
      <c r="BQ115" s="116">
        <f>SUMIF($E$4:$E$107,"410",$BQ$4:$BQ$107)</f>
        <v>0</v>
      </c>
      <c r="BR115" s="116">
        <f>SUMIF($E$4:$E$107,"410",$BR$4:$BR$107)</f>
        <v>0</v>
      </c>
      <c r="BS115" s="117">
        <f>SUMIF($E$4:$E$107,"410",$BS$4:$BS$107)</f>
        <v>94071402</v>
      </c>
      <c r="BT115" s="118">
        <f t="shared" si="111"/>
        <v>0.36119668349744655</v>
      </c>
      <c r="BU115" s="25">
        <f t="shared" si="112"/>
        <v>2537796025</v>
      </c>
      <c r="BV115" s="113">
        <f>SUMIF($E$4:$E$107,"410",$BV$4:$BV$107)</f>
        <v>0</v>
      </c>
      <c r="BW115" s="113">
        <f>SUMIF($E$4:$E$107,"410",$BW$4:$BW$107)</f>
        <v>344957583</v>
      </c>
      <c r="BX115" s="113">
        <f>SUMIF($E$4:$E$107,"410",$BX$4:$BX$107)</f>
        <v>1016946695</v>
      </c>
      <c r="BY115" s="113">
        <f>SUMIF($E$4:$E$107,"410",$BY$4:$BY$107)</f>
        <v>121222377</v>
      </c>
      <c r="BZ115" s="113">
        <f>SUMIF($E$4:$E$107,"410",$BZ$4:$BZ$107)</f>
        <v>0</v>
      </c>
      <c r="CA115" s="113">
        <f>SUMIF($E$4:$E$107,"410",$CA$4:$CA$107)</f>
        <v>0</v>
      </c>
      <c r="CB115" s="113">
        <f t="shared" si="113"/>
        <v>0</v>
      </c>
      <c r="CC115" s="113"/>
      <c r="CD115" s="113">
        <f>SUMIF($E$4:$E$107,"410",$CD$4:$CD$107)</f>
        <v>0</v>
      </c>
      <c r="CE115" s="113">
        <f>SUMIF($E$4:$E$107,"410",$CE$4:$CE$107)</f>
        <v>0</v>
      </c>
      <c r="CF115" s="113">
        <f>SUMIF($E$4:$E$107,"410",$CF$4:$CF$107)</f>
        <v>0</v>
      </c>
      <c r="CG115" s="113">
        <f>SUMIF($E$4:$E$107,"410",$CG$4:$CG$107)</f>
        <v>960641945</v>
      </c>
      <c r="CH115" s="113">
        <f>SUMIF($E$4:$E$107,"410",$CH$4:$CH$107)</f>
        <v>0</v>
      </c>
      <c r="CI115" s="113">
        <f>SUMIF($E$4:$E$107,"410",$CI$4:$CI$107)</f>
        <v>0</v>
      </c>
      <c r="CJ115" s="113">
        <f>SUMIF($E$4:$E$107,"410",$CJ$4:$CJ$107)</f>
        <v>63405494</v>
      </c>
      <c r="CK115" s="113">
        <f>SUMIF($E$4:$E$107,"410",$CK$4:$CK$107)</f>
        <v>0</v>
      </c>
      <c r="CL115" s="113">
        <f>SUMIF($E$4:$E$107,"410",$CL$4:$CL$107)</f>
        <v>0</v>
      </c>
      <c r="CM115" s="113">
        <f>SUMIF($E$4:$E$107,"410",$CM$4:$CM$107)</f>
        <v>0</v>
      </c>
      <c r="CN115" s="113">
        <f>SUMIF($E$4:$E$107,"410",$CN$4:$CN$107)</f>
        <v>0</v>
      </c>
      <c r="CO115" s="119">
        <f>SUMIF($E$4:$E$107,"410",$CO$4:$CO$107)</f>
        <v>30621931</v>
      </c>
      <c r="CP115" s="23">
        <f t="shared" si="114"/>
        <v>0.63880331650255351</v>
      </c>
      <c r="CQ115" s="25">
        <f t="shared" si="115"/>
        <v>4488281846</v>
      </c>
      <c r="CR115" s="116">
        <f>SUMIF($E$4:$E$107,"410",$CR$4:$CR$107)</f>
        <v>0</v>
      </c>
      <c r="CS115" s="116">
        <f>SUMIF($E$4:$E$107,"410",$CS$4:$CS$107)</f>
        <v>155042417</v>
      </c>
      <c r="CT115" s="116">
        <f>SUMIF($E$4:$E$107,"410",$CT$4:$CT$107)</f>
        <v>1533053305</v>
      </c>
      <c r="CU115" s="116">
        <f>SUMIF($E$4:$E$107,"410",$CU$4:$CU$107)</f>
        <v>113075181</v>
      </c>
      <c r="CV115" s="116">
        <f>SUMIF($E$4:$E$107,"410",$CV$4:$CV$107)</f>
        <v>0</v>
      </c>
      <c r="CW115" s="116">
        <f>SUMIF($E$4:$E$107,"410",$CW$4:$CW$107)</f>
        <v>0</v>
      </c>
      <c r="CX115" s="116">
        <f>SUMIF($E$4:$E$107,"410",$CX$4:$CX$107)</f>
        <v>0</v>
      </c>
      <c r="CY115" s="116">
        <f>SUMIF($E$4:$E$107,"410",$CY$4:$CY$107)</f>
        <v>0</v>
      </c>
      <c r="CZ115" s="120">
        <f>SUMIF($E$4:$E$107,"410",$CZ$4:$CZ$107)</f>
        <v>0</v>
      </c>
      <c r="DA115" s="120">
        <f>SUMIF($E$4:$E$107,"410",$DA$4:$DA$107)</f>
        <v>0</v>
      </c>
      <c r="DB115" s="120">
        <f>SUMIF($E$4:$E$107,"410",$DB$4:$DB$107)</f>
        <v>0</v>
      </c>
      <c r="DC115" s="120">
        <f>SUMIF($E$4:$E$107,"410",$DC$4:$DC$107)</f>
        <v>2196915869</v>
      </c>
      <c r="DD115" s="120">
        <f>SUMIF($E$4:$E$107,"410",$DD$4:$DD$107)</f>
        <v>0</v>
      </c>
      <c r="DE115" s="120">
        <f>SUMIF($E$4:$E$107,"410",$DE$4:$DE$107)</f>
        <v>0</v>
      </c>
      <c r="DF115" s="120">
        <f>SUMIF($E$4:$E$107,"410",$DF$4:$DF$107)</f>
        <v>271870264</v>
      </c>
      <c r="DG115" s="120">
        <f>SUMIF($E$4:$E$107,"410",$DG$4:$DG$107)</f>
        <v>0</v>
      </c>
      <c r="DH115" s="120">
        <f>SUMIF($E$4:$E$107,"410",$DH$4:$DH$107)</f>
        <v>119946741</v>
      </c>
      <c r="DI115" s="120">
        <f>SUMIF($E$4:$E$107,"410",$DI$4:$DI$107)</f>
        <v>0</v>
      </c>
      <c r="DJ115" s="120">
        <f>SUMIF($E$4:$E$107,"410",$DJ$4:$DJ$107)</f>
        <v>0</v>
      </c>
      <c r="DK115" s="120">
        <f>SUMIF($E$4:$E$107,"410",$DK$4:$DK$107)</f>
        <v>98378069</v>
      </c>
      <c r="DM115" s="236" t="s">
        <v>370</v>
      </c>
      <c r="DN115" s="243">
        <v>7026077871</v>
      </c>
      <c r="DO115" s="235">
        <f>+BU115</f>
        <v>2537796025</v>
      </c>
      <c r="DP115" s="245">
        <f>+BT115</f>
        <v>0.36119668349744655</v>
      </c>
      <c r="DQ115" s="241"/>
    </row>
    <row r="116" spans="3:121" ht="14.25" customHeight="1" x14ac:dyDescent="0.25">
      <c r="C116" s="122"/>
      <c r="D116" s="123" t="s">
        <v>344</v>
      </c>
      <c r="E116" s="104">
        <v>510</v>
      </c>
      <c r="F116" s="112"/>
      <c r="G116" s="113">
        <f>SUMIF($E$4:$E$107,"510",$G$4:$G$107)</f>
        <v>1503182191</v>
      </c>
      <c r="H116" s="114">
        <f>SUMIF($E$4:$E$107,"510",$H$4:$H$107)</f>
        <v>0</v>
      </c>
      <c r="I116" s="114">
        <f>SUMIF($E$4:$E$108,"510",$I$4:$I$108)</f>
        <v>720954283</v>
      </c>
      <c r="J116" s="113">
        <f>SUMIF($E$4:$E$107,"510",$J$4:$J$107)</f>
        <v>250000000</v>
      </c>
      <c r="K116" s="113">
        <f>SUMIF($E$4:$E$107,"510",$K$4:$K$107)</f>
        <v>48738920</v>
      </c>
      <c r="L116" s="112">
        <f>SUMIF($E$4:$E$107,"510",$L$4:$L$107)</f>
        <v>0</v>
      </c>
      <c r="M116" s="112">
        <f>SUMIF($E$4:$E$107,"510",$M$4:$M$107)</f>
        <v>0</v>
      </c>
      <c r="N116" s="112">
        <f>SUMIF($E$4:$E$107,"510",$N$4:$N$107)</f>
        <v>0</v>
      </c>
      <c r="O116" s="112">
        <f>SUMIF($E$4:$E$107,"510",$O$4:$O$107)</f>
        <v>0</v>
      </c>
      <c r="P116" s="112">
        <f>SUMIF($E$4:$E$107,"510",$P$4:$P$107)</f>
        <v>0</v>
      </c>
      <c r="Q116" s="112">
        <f>SUMIF($E$4:$E$107,"510",$Q$4:$Q$107)</f>
        <v>0</v>
      </c>
      <c r="R116" s="112">
        <f>SUMIF($E$4:$E$107,"510",$R$4:$R$107)</f>
        <v>0</v>
      </c>
      <c r="S116" s="112">
        <f>SUMIF($E$4:$E$107,"510",$S$4:$S$107)</f>
        <v>0</v>
      </c>
      <c r="T116" s="112">
        <f>SUMIF($E$4:$E$107,"510",$T$4:$T$107)</f>
        <v>0</v>
      </c>
      <c r="U116" s="112">
        <f>SUMIF($E$4:$E$107,"510",$U$4:$U$107)</f>
        <v>278034610</v>
      </c>
      <c r="V116" s="112">
        <f>SUMIF($E$4:$E$107,"510",$V$4:$V$107)</f>
        <v>50000000</v>
      </c>
      <c r="W116" s="112">
        <f>SUMIF($E$4:$E$100,"510",$W$4:$W$100)</f>
        <v>0</v>
      </c>
      <c r="X116" s="112"/>
      <c r="Y116" s="112">
        <f>SUMIF($E$4:$E$107,"510",$Y$4:$Y$107)</f>
        <v>0</v>
      </c>
      <c r="Z116" s="112">
        <f>SUMIF($E$4:$E$107,"510",$Z$4:$Z$107)</f>
        <v>0</v>
      </c>
      <c r="AA116" s="112">
        <f>SUMIF($E$4:$E$107,"510",$AA$4:$AA$107)</f>
        <v>155454378</v>
      </c>
      <c r="AB116" s="115">
        <f t="shared" si="107"/>
        <v>0.77342780134094868</v>
      </c>
      <c r="AC116" s="25">
        <f t="shared" si="108"/>
        <v>1162602897</v>
      </c>
      <c r="AD116" s="113">
        <f>SUMIF($E$4:$E$107,"510",$AD$4:$AD$107)</f>
        <v>0</v>
      </c>
      <c r="AE116" s="113">
        <f>SUMIF($E$4:$E$107,"510",$AE$4:$AE$107)</f>
        <v>540799254</v>
      </c>
      <c r="AF116" s="113">
        <f>SUMIF($E$4:$E$107,"510",$AF$4:$AF$107)</f>
        <v>191170261</v>
      </c>
      <c r="AG116" s="113">
        <f>SUMIF($E$4:$E$107,"510",$AG$4:$AG$107)</f>
        <v>48738920</v>
      </c>
      <c r="AH116" s="113">
        <f>SUMIF($E$4:$E$107,"510",$AH$4:$AH$107)</f>
        <v>0</v>
      </c>
      <c r="AI116" s="113">
        <f>SUMIF($E$4:$E$107,"510",$AI$4:$AI$107)</f>
        <v>0</v>
      </c>
      <c r="AJ116" s="113">
        <f>SUMIF($E$4:$E$107,"510",$AJ$4:$AJ$107)</f>
        <v>0</v>
      </c>
      <c r="AK116" s="113">
        <f>SUMIF($E$4:$E$107,"510",$AK$4:$AK$107)</f>
        <v>0</v>
      </c>
      <c r="AL116" s="113">
        <f>SUMIF($E$4:$E$107,"510",$AL$4:$AL$107)</f>
        <v>0</v>
      </c>
      <c r="AM116" s="113">
        <f>SUMIF($E$4:$E$107,"510",$AM$4:$AM$107)</f>
        <v>0</v>
      </c>
      <c r="AN116" s="113">
        <f>SUMIF($E$4:$E$107,"510",$AN$4:$AN$107)</f>
        <v>0</v>
      </c>
      <c r="AO116" s="113">
        <f>SUMIF($E$4:$E$107,"510",$AO$4:$AO$107)</f>
        <v>0</v>
      </c>
      <c r="AP116" s="113">
        <f>SUMIF($E$4:$E$107,"510",$AP$4:$AP$107)</f>
        <v>0</v>
      </c>
      <c r="AQ116" s="113">
        <f>SUMIF($E$4:$E$107,"510",$AQ$4:$AQ$107)</f>
        <v>269034610</v>
      </c>
      <c r="AR116" s="113">
        <f>SUMIF($E$4:$E$107,"510",$AR$4:$AR$107)</f>
        <v>50000000</v>
      </c>
      <c r="AS116" s="113">
        <f>SUMIF($E$4:$E$107,"510",$AS$4:$AS$107)</f>
        <v>0</v>
      </c>
      <c r="AT116" s="113">
        <f>SUMIF($E$4:$E$107,"510",$AT$4:$AT$107)</f>
        <v>0</v>
      </c>
      <c r="AU116" s="113">
        <f>SUMIF($E$4:$E$107,"510",$AU$4:$AU$107)</f>
        <v>0</v>
      </c>
      <c r="AV116" s="113">
        <f>SUMIF($E$4:$E$107," 510",$AV$4:$AV$107)</f>
        <v>0</v>
      </c>
      <c r="AW116" s="113">
        <f>SUMIF($E$4:$E$107,"510",$AW$4:$AW$107)</f>
        <v>62859852</v>
      </c>
      <c r="AX116" s="98">
        <f t="shared" si="109"/>
        <v>0.22657219865905132</v>
      </c>
      <c r="AY116" s="25">
        <f t="shared" si="110"/>
        <v>340579294</v>
      </c>
      <c r="AZ116" s="116">
        <f>SUMIF($E$4:$E$107,"510",$AZ$4:$AZ$107)</f>
        <v>0</v>
      </c>
      <c r="BA116" s="116">
        <f>SUMIF($E$4:$E$107,"510",$BA$4:$BA$107)</f>
        <v>180155029</v>
      </c>
      <c r="BB116" s="116">
        <f>SUMIF($E$4:$E$107,"510",$BB$4:$BB$107)</f>
        <v>58829739</v>
      </c>
      <c r="BC116" s="116">
        <f>SUMIF($E$4:$E$107,"510",$BC$4:$BC$107)</f>
        <v>0</v>
      </c>
      <c r="BD116" s="116">
        <f>SUMIF($E$4:$E$107,"510",$BD$4:$BD$107)</f>
        <v>0</v>
      </c>
      <c r="BE116" s="116">
        <f>SUMIF($E$4:$E$107,"510",$BE$4:$BE$107)</f>
        <v>0</v>
      </c>
      <c r="BF116" s="116">
        <f>SUMIF($E$4:$E$107,"510",$BF$4:$BF$107)</f>
        <v>0</v>
      </c>
      <c r="BG116" s="116">
        <f>SUMIF($E$4:$E$107,"510",$BG$4:$BG$107)</f>
        <v>0</v>
      </c>
      <c r="BH116" s="116">
        <f>SUMIF($E$4:$E$107,"510",$BH$4:$BH$107)</f>
        <v>0</v>
      </c>
      <c r="BI116" s="116">
        <f>SUMIF($E$4:$E$107,"510",$BI$4:$BI$107)</f>
        <v>0</v>
      </c>
      <c r="BJ116" s="116">
        <f>SUMIF($E$4:$E$107,"510",$BJ$4:$BJ$107)</f>
        <v>0</v>
      </c>
      <c r="BK116" s="116">
        <f>SUMIF($E$4:$E$107,"510",$BK$4:$BK$107)</f>
        <v>0</v>
      </c>
      <c r="BL116" s="116">
        <f>SUMIF($E$4:$E$107,"510",$BL$4:$BL$107)</f>
        <v>0</v>
      </c>
      <c r="BM116" s="116">
        <f>SUMIF($E$4:$E$107,"510",$BM$4:$BM$107)</f>
        <v>9000000</v>
      </c>
      <c r="BN116" s="116">
        <f>SUMIF($E$4:$E$107,"510",$BN$4:$BN$107)</f>
        <v>0</v>
      </c>
      <c r="BO116" s="116">
        <f>SUMIF($E$4:$E$107,"520",$BO$4:$BO$107)</f>
        <v>0</v>
      </c>
      <c r="BP116" s="116"/>
      <c r="BQ116" s="116">
        <f>SUMIF($E$4:$E$107,"510",$BQ$4:$BQ$107)</f>
        <v>0</v>
      </c>
      <c r="BR116" s="116">
        <f>SUMIF($E$4:$E$107,"510",$BR$4:$BR$107)</f>
        <v>0</v>
      </c>
      <c r="BS116" s="117">
        <f>SUMIF($E$4:$E$107,"510",$BS$4:$BS$107)</f>
        <v>92594526</v>
      </c>
      <c r="BT116" s="118">
        <f t="shared" si="111"/>
        <v>0.40697005636624123</v>
      </c>
      <c r="BU116" s="25">
        <f t="shared" si="112"/>
        <v>611750141</v>
      </c>
      <c r="BV116" s="113">
        <f>SUMIF($E$4:$E$107,"510",$BV$4:$BV$107)</f>
        <v>0</v>
      </c>
      <c r="BW116" s="113">
        <f>SUMIF($E$4:$E$107,"510",$BW$4:$BW$107)</f>
        <v>370479373</v>
      </c>
      <c r="BX116" s="113">
        <f>SUMIF($E$4:$E$107,"510",$BX$4:$BX$107)</f>
        <v>58500347</v>
      </c>
      <c r="BY116" s="113">
        <f>SUMIF($E$4:$E$107,"510",$BY$4:$BY$107)</f>
        <v>2428647</v>
      </c>
      <c r="BZ116" s="113">
        <f>SUMIF($E$4:$E$107,"510",$BZ$4:$BZ$107)</f>
        <v>0</v>
      </c>
      <c r="CA116" s="113">
        <f>SUMIF($E$4:$E$107,"510",$CA$4:$CA$107)</f>
        <v>0</v>
      </c>
      <c r="CB116" s="113">
        <f t="shared" si="113"/>
        <v>0</v>
      </c>
      <c r="CC116" s="113"/>
      <c r="CD116" s="113">
        <f>SUMIF($E$4:$E$107,"510",$CD$4:$CD$107)</f>
        <v>0</v>
      </c>
      <c r="CE116" s="113">
        <f>SUMIF($E$4:$E$107,"510",$CE$4:$CE$107)</f>
        <v>0</v>
      </c>
      <c r="CF116" s="113">
        <f>SUMIF($E$4:$E$107,"510",$CF$4:$CF$107)</f>
        <v>0</v>
      </c>
      <c r="CG116" s="113">
        <f>SUMIF($E$4:$E$107,"510",$CG$4:$CG$107)</f>
        <v>0</v>
      </c>
      <c r="CH116" s="113">
        <f>SUMIF($E$4:$E$107,"510",$CH$4:$CH$107)</f>
        <v>0</v>
      </c>
      <c r="CI116" s="113">
        <f>SUMIF($E$4:$E$107,"510",$CI$4:$CI$107)</f>
        <v>90187284</v>
      </c>
      <c r="CJ116" s="113">
        <f>SUMIF($E$4:$E$107,"510",$CJ$4:$CJ$107)</f>
        <v>50000000</v>
      </c>
      <c r="CK116" s="113">
        <f>SUMIF($E$4:$E$107,"510",$CK$4:$CK$107)</f>
        <v>0</v>
      </c>
      <c r="CL116" s="113">
        <f>SUMIF($E$4:$E$107,"111",$CL$4:$CL$107)</f>
        <v>0</v>
      </c>
      <c r="CM116" s="113">
        <f>SUMIF($E$4:$E$107,"510",$CM$4:$CM$107)</f>
        <v>0</v>
      </c>
      <c r="CN116" s="113">
        <f>SUMIF($E$4:$E$107,"510",$CN$4:$CN$107)</f>
        <v>0</v>
      </c>
      <c r="CO116" s="119">
        <f>SUMIF($E$4:$E$107,"510",$CO$4:$CO$107)</f>
        <v>40154490</v>
      </c>
      <c r="CP116" s="23">
        <f t="shared" si="114"/>
        <v>0.59302994363375872</v>
      </c>
      <c r="CQ116" s="25">
        <f t="shared" si="115"/>
        <v>891432050</v>
      </c>
      <c r="CR116" s="116">
        <f>SUMIF($E$4:$E$107,"510",$CR$4:$CR$107)</f>
        <v>0</v>
      </c>
      <c r="CS116" s="116">
        <f>SUMIF($E$4:$E$107,"510",$CS$4:$CS$107)</f>
        <v>350474910</v>
      </c>
      <c r="CT116" s="116">
        <f>SUMIF($E$4:$E$107,"510",$CT$4:$CT$107)</f>
        <v>191499653</v>
      </c>
      <c r="CU116" s="116">
        <f>SUMIF($E$4:$E$107,"510",$CU$4:$CU$107)</f>
        <v>46310273</v>
      </c>
      <c r="CV116" s="116">
        <f>SUMIF($E$4:$E$107,"510",$CV$4:$CV$107)</f>
        <v>0</v>
      </c>
      <c r="CW116" s="116">
        <f>SUMIF($E$4:$E$107,"510",$CW$4:$CW$107)</f>
        <v>0</v>
      </c>
      <c r="CX116" s="116">
        <f>SUMIF($E$4:$E$107,"510",$CX$4:$CX$107)</f>
        <v>0</v>
      </c>
      <c r="CY116" s="116">
        <f>SUMIF($E$4:$E$107,"510",$CY$4:$CY$107)</f>
        <v>0</v>
      </c>
      <c r="CZ116" s="120">
        <f>SUMIF($E$4:$E$107,"510",$CZ$4:$CZ$107)</f>
        <v>0</v>
      </c>
      <c r="DA116" s="120">
        <f>SUMIF($E$4:$E$107,"510",$DA$4:$DA$107)</f>
        <v>0</v>
      </c>
      <c r="DB116" s="120">
        <f>SUMIF($E$4:$E$107,"510",$DB$4:$DB$107)</f>
        <v>0</v>
      </c>
      <c r="DC116" s="120">
        <f>SUMIF($E$4:$E$107,"510",$DC$4:$DC$107)</f>
        <v>0</v>
      </c>
      <c r="DD116" s="120">
        <f>SUMIF($E$4:$E$107,"510",$DD$4:$DD$107)</f>
        <v>0</v>
      </c>
      <c r="DE116" s="120">
        <f>SUMIF($E$4:$E$107,"510",$DE$4:$DE$107)</f>
        <v>187847326</v>
      </c>
      <c r="DF116" s="120">
        <f>SUMIF($E$4:$E$107,"510",$DF$4:$DF$107)</f>
        <v>0</v>
      </c>
      <c r="DG116" s="120">
        <f>SUMIF($E$4:$E$107,"510",$DG$4:$DG$107)</f>
        <v>0</v>
      </c>
      <c r="DH116" s="120">
        <f>SUMIF($E$4:$E$107,"510",$DH$4:$DH$107)</f>
        <v>0</v>
      </c>
      <c r="DI116" s="120">
        <f>SUMIF($E$4:$E$107,"510",$DI$4:$DI$107)</f>
        <v>0</v>
      </c>
      <c r="DJ116" s="120">
        <f>SUMIF($E$4:$E$107,"510",$DJ$4:$DJ$107)</f>
        <v>0</v>
      </c>
      <c r="DK116" s="120">
        <f>SUMIF($E$4:$E$107,"510",$DK$4:$DK$107)</f>
        <v>115299888</v>
      </c>
      <c r="DM116" s="236" t="s">
        <v>371</v>
      </c>
      <c r="DN116" s="243">
        <v>1503182191</v>
      </c>
      <c r="DO116" s="235">
        <f>+BU116</f>
        <v>611750141</v>
      </c>
      <c r="DP116" s="245">
        <f>+BT116</f>
        <v>0.40697005636624123</v>
      </c>
      <c r="DQ116" s="241"/>
    </row>
    <row r="117" spans="3:121" x14ac:dyDescent="0.25">
      <c r="C117" s="122"/>
      <c r="D117" s="111" t="s">
        <v>345</v>
      </c>
      <c r="E117" s="104">
        <v>520</v>
      </c>
      <c r="F117" s="112"/>
      <c r="G117" s="113">
        <f>SUMIF($E$4:$E$107,"520",$G$4:$G$107)</f>
        <v>2280862014</v>
      </c>
      <c r="H117" s="114">
        <f>SUMIF($E$4:$E$107,"520",$H$4:$H$107)</f>
        <v>0</v>
      </c>
      <c r="I117" s="114">
        <f>SUMIF($E$4:$E$107,"520",$I$4:$I$107)</f>
        <v>422000000</v>
      </c>
      <c r="J117" s="113">
        <f>SUMIF($E$4:$E$107,"520",$J$4:$J$107)</f>
        <v>0</v>
      </c>
      <c r="K117" s="113">
        <f>SUMIF($E$4:$E$107,"520",$K$4:$K$107)</f>
        <v>0</v>
      </c>
      <c r="L117" s="112">
        <f>SUMIF($E$4:$E$107,"520",$L$4:$L$107)</f>
        <v>0</v>
      </c>
      <c r="M117" s="112">
        <f>SUMIF($E$4:$E$107,"520",$M$4:$M$107)</f>
        <v>0</v>
      </c>
      <c r="N117" s="112">
        <f>SUMIF($E$4:$E$107,"520",$N$4:$N$107)</f>
        <v>0</v>
      </c>
      <c r="O117" s="112">
        <f>SUMIF($E$4:$E$107,"520",$O$4:$O$107)</f>
        <v>0</v>
      </c>
      <c r="P117" s="112">
        <f>SUMIF($E$4:$E$107,"520",$P$4:$P$107)</f>
        <v>0</v>
      </c>
      <c r="Q117" s="112">
        <f>SUMIF($E$4:$E$107,"520",$Q$4:$Q$107)</f>
        <v>0</v>
      </c>
      <c r="R117" s="112">
        <f>SUMIF($E$4:$E$107,"520",$R$4:$R$107)</f>
        <v>0</v>
      </c>
      <c r="S117" s="112">
        <f>SUMIF($E$4:$E$107,"520",$S$4:$S$107)</f>
        <v>1018432040</v>
      </c>
      <c r="T117" s="112">
        <f>SUMIF($E$4:$E$107,"520",$T$4:$T$107)</f>
        <v>0</v>
      </c>
      <c r="U117" s="112">
        <f>SUMIF($E$4:$E$107,"520",$U$4:$U$107)</f>
        <v>0</v>
      </c>
      <c r="V117" s="112">
        <f>SUMIF($E$4:$E$107,"520",$V$4:$V$107)</f>
        <v>250084973</v>
      </c>
      <c r="W117" s="112">
        <f>SUMIF($E$4:$E$100,"520",$W$4:$W$100)</f>
        <v>0</v>
      </c>
      <c r="X117" s="112"/>
      <c r="Y117" s="112">
        <f>SUMIF($E$4:$E$107,"520",$Y$4:$Y$107)</f>
        <v>0</v>
      </c>
      <c r="Z117" s="112">
        <f>SUMIF($E$4:$E$107,"520",$Z$4:$Z$107)</f>
        <v>0</v>
      </c>
      <c r="AA117" s="112">
        <f>SUMIF($E$4:$E$107,"520",$AA$4:$AA$107)</f>
        <v>590345001</v>
      </c>
      <c r="AB117" s="115">
        <f t="shared" si="107"/>
        <v>0.70854453758288594</v>
      </c>
      <c r="AC117" s="25">
        <f t="shared" si="108"/>
        <v>1616092321</v>
      </c>
      <c r="AD117" s="113">
        <f>SUMIF($E$4:$E$107,"520",$AD$4:$AD$107)</f>
        <v>0</v>
      </c>
      <c r="AE117" s="113">
        <f>SUMIF($E$4:$E$107,"520",$AE$4:$AE$107)</f>
        <v>324669609</v>
      </c>
      <c r="AF117" s="113">
        <f>SUMIF($E$4:$E$107,"520",$AF$4:$AF$107)</f>
        <v>0</v>
      </c>
      <c r="AG117" s="113">
        <f>SUMIF($E$4:$E$107,"520",$AG$4:$AG$107)</f>
        <v>0</v>
      </c>
      <c r="AH117" s="113">
        <f>SUMIF($E$4:$E$107,"520",$AH$4:$AH$107)</f>
        <v>0</v>
      </c>
      <c r="AI117" s="113">
        <f>SUMIF($E$4:$E$107,"520",$AI$4:$AI$107)</f>
        <v>0</v>
      </c>
      <c r="AJ117" s="113">
        <f>SUMIF($E$4:$E$107,"520",$AJ$4:$AJ$107)</f>
        <v>0</v>
      </c>
      <c r="AK117" s="113">
        <f>SUMIF($E$4:$E$107,"520",$AK$4:$AK$107)</f>
        <v>0</v>
      </c>
      <c r="AL117" s="113">
        <f>SUMIF($E$4:$E$107,"520",$AL$4:$AL$107)</f>
        <v>0</v>
      </c>
      <c r="AM117" s="113">
        <f>SUMIF($E$4:$E$107,"520",$AM$4:$AM$107)</f>
        <v>0</v>
      </c>
      <c r="AN117" s="113">
        <f>SUMIF($E$4:$E$107,"520",$AN$4:$AN$107)</f>
        <v>0</v>
      </c>
      <c r="AO117" s="113">
        <f>SUMIF($E$4:$E$107,"520",$AO$4:$AO$107)</f>
        <v>780745920</v>
      </c>
      <c r="AP117" s="113">
        <f>SUMIF($E$4:$E$107,"520",$AP$4:$AP$107)</f>
        <v>0</v>
      </c>
      <c r="AQ117" s="113">
        <f>SUMIF($E$4:$E$107,"520",$AQ$4:$AQ$107)</f>
        <v>0</v>
      </c>
      <c r="AR117" s="113">
        <f>SUMIF($E$4:$E$107,"520",$AR$4:$AR$107)</f>
        <v>215799815</v>
      </c>
      <c r="AS117" s="113">
        <f>SUMIF($E$4:$E$107,"520",$AS$4:$AS$107)</f>
        <v>0</v>
      </c>
      <c r="AT117" s="113">
        <f>SUMIF($E$4:$E$107,"520",$AT$4:$AT$107)</f>
        <v>0</v>
      </c>
      <c r="AU117" s="113">
        <f>SUMIF($E$4:$E$107,"520",$AU$4:$AU$107)</f>
        <v>0</v>
      </c>
      <c r="AV117" s="113">
        <f>SUMIF($E$4:$E$107,"520",$AV$4:$AV$107)</f>
        <v>0</v>
      </c>
      <c r="AW117" s="113">
        <f>SUMIF($E$4:$E$107,"520",$AW$4:$AW$107)</f>
        <v>294876977</v>
      </c>
      <c r="AX117" s="98">
        <f t="shared" si="109"/>
        <v>0.29145546241711406</v>
      </c>
      <c r="AY117" s="25">
        <f t="shared" si="110"/>
        <v>664769693</v>
      </c>
      <c r="AZ117" s="116">
        <f>SUMIF($E$4:$E$107,"520",$AZ$4:$AZ$107)</f>
        <v>0</v>
      </c>
      <c r="BA117" s="116">
        <f>SUMIF($E$4:$E$107,"520",$BA$4:$BA$107)</f>
        <v>97330391</v>
      </c>
      <c r="BB117" s="116">
        <f>SUMIF($E$4:$E$107,"520",$BB$4:$BB$107)</f>
        <v>0</v>
      </c>
      <c r="BC117" s="116">
        <f>SUMIF($E$4:$E$107,"520",$BC$4:$BC$107)</f>
        <v>0</v>
      </c>
      <c r="BD117" s="116">
        <f>SUMIF($E$4:$E$107,"520",$BD$4:$BD$107)</f>
        <v>0</v>
      </c>
      <c r="BE117" s="116">
        <f>SUMIF($E$4:$E$107,"520",$BE$4:$BE$107)</f>
        <v>0</v>
      </c>
      <c r="BF117" s="116">
        <f>SUMIF($E$4:$E$107,"520",$BF$4:$BF$107)</f>
        <v>0</v>
      </c>
      <c r="BG117" s="116">
        <f>SUMIF($E$4:$E$107,"520",$BG$4:$BG$107)</f>
        <v>0</v>
      </c>
      <c r="BH117" s="116">
        <f>SUMIF($E$4:$E$107,"520",$BH$4:$BH$107)</f>
        <v>0</v>
      </c>
      <c r="BI117" s="116">
        <f>SUMIF($E$4:$E$107,"520",$BI$4:$BI$107)</f>
        <v>0</v>
      </c>
      <c r="BJ117" s="116">
        <f>SUMIF($E$4:$E$107,"520",$BJ$4:$BJ$107)</f>
        <v>0</v>
      </c>
      <c r="BK117" s="116">
        <f>SUMIF($E$4:$E$107,"520",$BK$4:$BK$107)</f>
        <v>237686120</v>
      </c>
      <c r="BL117" s="116">
        <f>SUMIF($E$4:$E$107,"520",$BL$4:$BL$107)</f>
        <v>0</v>
      </c>
      <c r="BM117" s="116">
        <f>SUMIF($E$4:$E$107,"520",$BM$4:$BM$107)</f>
        <v>0</v>
      </c>
      <c r="BN117" s="116">
        <f>SUMIF($E$4:$E$107,"520",$BN$4:$BN$107)</f>
        <v>34285158</v>
      </c>
      <c r="BO117" s="116">
        <f>SUMIF($E$4:$E$107,"111",$BO$4:$BO$107)</f>
        <v>0</v>
      </c>
      <c r="BP117" s="116"/>
      <c r="BQ117" s="116">
        <f>SUMIF($E$4:$E$107,"520",$BQ$4:$BQ$107)</f>
        <v>0</v>
      </c>
      <c r="BR117" s="116">
        <f>SUMIF($E$4:$E$107,"520",$BR$4:$BR$107)</f>
        <v>0</v>
      </c>
      <c r="BS117" s="117">
        <f>SUMIF($E$4:$E$107,"520",$BS$4:$BS$107)</f>
        <v>295468024</v>
      </c>
      <c r="BT117" s="118">
        <f t="shared" si="111"/>
        <v>0.27962406278208113</v>
      </c>
      <c r="BU117" s="25">
        <f t="shared" si="112"/>
        <v>637783903</v>
      </c>
      <c r="BV117" s="113">
        <f>SUMIF($E$4:$E$107,"520",$BV$4:$BV$107)</f>
        <v>0</v>
      </c>
      <c r="BW117" s="113">
        <f>SUMIF($E$4:$E$107,"520",$BW$4:$BW$107)</f>
        <v>294039203</v>
      </c>
      <c r="BX117" s="113">
        <f>SUMIF($E$4:$E$107,"520",$BX$4:$BX$107)</f>
        <v>0</v>
      </c>
      <c r="BY117" s="113">
        <f>SUMIF($E$4:$E$107,"520",$BY$4:$BY$107)</f>
        <v>0</v>
      </c>
      <c r="BZ117" s="113">
        <f>SUMIF($E$4:$E$107,"520",$BZ$4:$BZ$107)</f>
        <v>0</v>
      </c>
      <c r="CA117" s="113">
        <f>SUMIF($E$4:$E$107,"520",$CA$4:$CA$107)</f>
        <v>0</v>
      </c>
      <c r="CB117" s="113">
        <f t="shared" si="113"/>
        <v>0</v>
      </c>
      <c r="CC117" s="113"/>
      <c r="CD117" s="113">
        <f>SUMIF($E$4:$E$107,"520",$CD$4:$CD$107)</f>
        <v>0</v>
      </c>
      <c r="CE117" s="113">
        <f>SUMIF($E$4:$E$107,"520",$CE$4:$CE$107)</f>
        <v>0</v>
      </c>
      <c r="CF117" s="113">
        <f>SUMIF($E$4:$E$107,"520",$CF$4:$CF$107)</f>
        <v>0</v>
      </c>
      <c r="CG117" s="113">
        <f>SUMIF($E$4:$E$107,"520",$CG$4:$CG$107)</f>
        <v>2570920</v>
      </c>
      <c r="CH117" s="113">
        <f>SUMIF($E$4:$E$107,"520",$CH$4:$CH$107)</f>
        <v>0</v>
      </c>
      <c r="CI117" s="113">
        <f>SUMIF($E$4:$E$107,"520",$CI$4:$CI$107)</f>
        <v>0</v>
      </c>
      <c r="CJ117" s="113">
        <f>SUMIF($E$4:$E$107,"520",$CJ$4:$CJ$107)</f>
        <v>89134113</v>
      </c>
      <c r="CK117" s="113">
        <f>SUMIF($E$4:$E$107,"520",$CK$4:$CK$107)</f>
        <v>0</v>
      </c>
      <c r="CL117" s="113">
        <f>SUMIF($E$4:$E$107,"111",$CL$4:$CL$107)</f>
        <v>0</v>
      </c>
      <c r="CM117" s="113">
        <f>SUMIF($E$4:$E$107,"520",$CM$4:$CM$107)</f>
        <v>0</v>
      </c>
      <c r="CN117" s="113">
        <f>SUMIF($E$4:$E$107,"520",$CN$4:$CN$107)</f>
        <v>0</v>
      </c>
      <c r="CO117" s="119">
        <f>SUMIF($E$4:$E$107,"520",$CO$4:$CO$107)</f>
        <v>252039667</v>
      </c>
      <c r="CP117" s="23">
        <f t="shared" si="114"/>
        <v>0.72037593721791882</v>
      </c>
      <c r="CQ117" s="25">
        <f t="shared" si="115"/>
        <v>1643078111</v>
      </c>
      <c r="CR117" s="116">
        <f>SUMIF($E$4:$E$107,"520",$CR$4:$CR$107)</f>
        <v>0</v>
      </c>
      <c r="CS117" s="116">
        <f>SUMIF($E$4:$E$107,"520",$CS$4:$CS$107)</f>
        <v>127960797</v>
      </c>
      <c r="CT117" s="116">
        <f>SUMIF($E$4:$E$107,"520",$CT$4:$CT$107)</f>
        <v>0</v>
      </c>
      <c r="CU117" s="116">
        <f>SUMIF($E$4:$E$107,"520",$CU$4:$CU$107)</f>
        <v>0</v>
      </c>
      <c r="CV117" s="116">
        <f>SUMIF($E$4:$E$107,"520",$CV$4:$CV$107)</f>
        <v>0</v>
      </c>
      <c r="CW117" s="116">
        <f>SUMIF($E$4:$E$107,"520",$CW$4:$CW$107)</f>
        <v>0</v>
      </c>
      <c r="CX117" s="116">
        <f>SUMIF($E$4:$E$107,"520",$CX$4:$CX$107)</f>
        <v>0</v>
      </c>
      <c r="CY117" s="116">
        <f>SUMIF($E$4:$E$107,"520",$CY$4:$CY$107)</f>
        <v>0</v>
      </c>
      <c r="CZ117" s="120">
        <f>SUMIF($E$4:$E$107,"520",$CZ$4:$CZ$107)</f>
        <v>0</v>
      </c>
      <c r="DA117" s="120">
        <f>SUMIF($E$4:$E$107,"520",$DA$4:$DA$107)</f>
        <v>0</v>
      </c>
      <c r="DB117" s="120">
        <f>SUMIF($E$4:$E$107,"520",$DB$4:$DB$107)</f>
        <v>0</v>
      </c>
      <c r="DC117" s="120">
        <f>SUMIF($E$4:$E$107,"520",$DC$4:$DC$107)</f>
        <v>1015861120</v>
      </c>
      <c r="DD117" s="120">
        <f>SUMIF($E$4:$E$107,"520",$DD$4:$DD$107)</f>
        <v>0</v>
      </c>
      <c r="DE117" s="120">
        <f>SUMIF($E$4:$E$107,"520",$DE$4:$DE$107)</f>
        <v>0</v>
      </c>
      <c r="DF117" s="120">
        <f>SUMIF($E$4:$E$107,"520",$DF$4:$DF$107)</f>
        <v>160950860</v>
      </c>
      <c r="DG117" s="120">
        <f>SUMIF($E$4:$E$107,"520",$DG$4:$DG$107)</f>
        <v>0</v>
      </c>
      <c r="DH117" s="120">
        <f>SUMIF($E$4:$E$107,"520",$DH$4:$DH$107)</f>
        <v>0</v>
      </c>
      <c r="DI117" s="120">
        <f>SUMIF($E$4:$E$107,"520",$DI$4:$DI$107)</f>
        <v>0</v>
      </c>
      <c r="DJ117" s="120">
        <f>SUMIF($E$4:$E$107,"520",$DJ$4:$DJ$107)</f>
        <v>0</v>
      </c>
      <c r="DK117" s="120">
        <f>SUMIF($E$4:$E$107,"520",$DK$4:$DK$107)</f>
        <v>338305334</v>
      </c>
      <c r="DM117" s="236" t="s">
        <v>372</v>
      </c>
      <c r="DN117" s="243">
        <v>2280862014</v>
      </c>
      <c r="DO117" s="235">
        <f>+BU117</f>
        <v>637783903</v>
      </c>
      <c r="DP117" s="245">
        <f>+BT117</f>
        <v>0.27962406278208113</v>
      </c>
      <c r="DQ117" s="241"/>
    </row>
    <row r="118" spans="3:121" x14ac:dyDescent="0.25">
      <c r="C118" s="122"/>
      <c r="D118" s="111" t="s">
        <v>346</v>
      </c>
      <c r="E118" s="104" t="s">
        <v>318</v>
      </c>
      <c r="F118" s="112"/>
      <c r="G118" s="113">
        <f>SUMIF($E$4:$E$107,"520-2",$G$4:$G$107)</f>
        <v>700456632</v>
      </c>
      <c r="H118" s="114"/>
      <c r="I118" s="114"/>
      <c r="J118" s="114"/>
      <c r="K118" s="113">
        <f>SUMIF($E$4:$E$107,"520-2",$K$4:$K$107)</f>
        <v>0</v>
      </c>
      <c r="L118" s="114"/>
      <c r="M118" s="114"/>
      <c r="N118" s="112">
        <f>SUMIF($E$4:$E$107,"520-2",$N$4:$N$107)</f>
        <v>0</v>
      </c>
      <c r="O118" s="114"/>
      <c r="P118" s="114"/>
      <c r="Q118" s="114"/>
      <c r="R118" s="114"/>
      <c r="S118" s="114"/>
      <c r="T118" s="114"/>
      <c r="U118" s="112">
        <f>SUMIF($E$4:$E$107,"520-2",$U$4:$U$107)</f>
        <v>0</v>
      </c>
      <c r="V118" s="114"/>
      <c r="W118" s="114"/>
      <c r="X118" s="114"/>
      <c r="Y118" s="112">
        <f>SUMIF($E$4:$E$107,"520-2",$Y$4:$Y$107)</f>
        <v>667371659</v>
      </c>
      <c r="Z118" s="112">
        <f>SUMIF($E$4:$E$107,"520-2",$Z$4:$Z$107)</f>
        <v>33084973</v>
      </c>
      <c r="AA118" s="112">
        <f>SUMIF($E$4:$E$107,"520-2",$AA$4:$AA$107)</f>
        <v>0</v>
      </c>
      <c r="AB118" s="115">
        <f t="shared" si="107"/>
        <v>1</v>
      </c>
      <c r="AC118" s="25">
        <f t="shared" si="108"/>
        <v>700456632</v>
      </c>
      <c r="AD118" s="113">
        <f>SUMIF($E$4:$E$107,"520-2",$AD$4:$AD$107)</f>
        <v>0</v>
      </c>
      <c r="AE118" s="113">
        <f>SUMIF($E$4:$E$107,"520-2",$AE$4:$AE$107)</f>
        <v>0</v>
      </c>
      <c r="AF118" s="113">
        <f>SUMIF($E$4:$E$107,"520-2",$AF$4:$AF$107)</f>
        <v>0</v>
      </c>
      <c r="AG118" s="113">
        <f>SUMIF($E$4:$E$107,"520-2",$AG$4:$AG$107)</f>
        <v>0</v>
      </c>
      <c r="AH118" s="113">
        <f>SUMIF($E$4:$E$107,"520-2",$AH$4:$AH$107)</f>
        <v>0</v>
      </c>
      <c r="AI118" s="113">
        <f>SUMIF($E$4:$E$107,"520-2",$AI$4:$AI$107)</f>
        <v>0</v>
      </c>
      <c r="AJ118" s="113">
        <f>SUMIF($E$4:$E$107,"520-2",$AJ$4:$AJ$107)</f>
        <v>0</v>
      </c>
      <c r="AK118" s="113">
        <f>SUMIF($E$4:$E$107,"520-2",$AK$4:$AK$107)</f>
        <v>0</v>
      </c>
      <c r="AL118" s="113">
        <f>SUMIF($E$4:$E$107,"520-2",$AL$4:$AL$107)</f>
        <v>0</v>
      </c>
      <c r="AM118" s="113">
        <f>SUMIF($E$4:$E$107,"520-2",$AM$4:$AM$107)</f>
        <v>0</v>
      </c>
      <c r="AN118" s="113">
        <f>SUMIF($E$4:$E$107,"520-2",$AN$4:$AN$107)</f>
        <v>0</v>
      </c>
      <c r="AO118" s="113">
        <f>SUMIF($E$4:$E$107,"520-2",$AO$4:$AO$107)</f>
        <v>0</v>
      </c>
      <c r="AP118" s="113">
        <f>SUMIF($E$4:$E$107,"520-2",$AP$4:$AP$107)</f>
        <v>0</v>
      </c>
      <c r="AQ118" s="113">
        <f>SUMIF($E$4:$E$107,"520-2",$AQ$4:$AQ$107)</f>
        <v>0</v>
      </c>
      <c r="AR118" s="113">
        <f>SUMIF($E$4:$E$107,"520-2",$AR$4:$AR$107)</f>
        <v>0</v>
      </c>
      <c r="AS118" s="113">
        <f>SUMIF($E$4:$E$107,"520-2",$AS$4:$AS$107)</f>
        <v>0</v>
      </c>
      <c r="AT118" s="113">
        <f>SUMIF($E$4:$E$107,"520-2",$AT$4:$AT$107)</f>
        <v>0</v>
      </c>
      <c r="AU118" s="113">
        <f>SUMIF($E$4:$E$107,"520-2",$AU$4:$AU$107)</f>
        <v>667371659</v>
      </c>
      <c r="AV118" s="113">
        <f>SUMIF($E$4:$E$107,"520-2",$AV$4:$AV$107)</f>
        <v>33084973</v>
      </c>
      <c r="AW118" s="113">
        <f>SUMIF($E$4:$E$107,"520-2",$AW$4:$AW$107)</f>
        <v>0</v>
      </c>
      <c r="AX118" s="98">
        <f t="shared" si="109"/>
        <v>0</v>
      </c>
      <c r="AY118" s="25">
        <f t="shared" si="110"/>
        <v>0</v>
      </c>
      <c r="AZ118" s="116"/>
      <c r="BA118" s="116"/>
      <c r="BB118" s="116"/>
      <c r="BC118" s="116">
        <f>SUMIF($E$4:$E$107,"520-2",$BC$4:$BC$107)</f>
        <v>0</v>
      </c>
      <c r="BD118" s="116"/>
      <c r="BE118" s="116"/>
      <c r="BF118" s="116"/>
      <c r="BG118" s="116"/>
      <c r="BH118" s="116"/>
      <c r="BI118" s="116"/>
      <c r="BJ118" s="116"/>
      <c r="BK118" s="116"/>
      <c r="BL118" s="116"/>
      <c r="BM118" s="116">
        <f>SUMIF($E$4:$E$107,"520-2",$BM$4:$BM$107)</f>
        <v>0</v>
      </c>
      <c r="BN118" s="116"/>
      <c r="BO118" s="116"/>
      <c r="BP118" s="116"/>
      <c r="BQ118" s="116">
        <f>SUMIF($E$4:$E$107,"520-2",$BQ$4:$BQ$107)</f>
        <v>0</v>
      </c>
      <c r="BR118" s="116">
        <f>SUMIF($E$4:$E$107,"520-2",$BR$4:$BR$107)</f>
        <v>0</v>
      </c>
      <c r="BS118" s="117"/>
      <c r="BT118" s="118">
        <f t="shared" si="111"/>
        <v>0.73378430372260361</v>
      </c>
      <c r="BU118" s="25">
        <f t="shared" si="112"/>
        <v>513984082</v>
      </c>
      <c r="BV118" s="119"/>
      <c r="BW118" s="119"/>
      <c r="BX118" s="119"/>
      <c r="BY118" s="113">
        <f>SUMIF($E$4:$E$107,"520-2",$BY$4:$BY$107)</f>
        <v>0</v>
      </c>
      <c r="BZ118" s="113"/>
      <c r="CA118" s="113"/>
      <c r="CB118" s="113">
        <f t="shared" si="113"/>
        <v>0</v>
      </c>
      <c r="CC118" s="113"/>
      <c r="CD118" s="113"/>
      <c r="CE118" s="113"/>
      <c r="CF118" s="113"/>
      <c r="CG118" s="113"/>
      <c r="CH118" s="113">
        <f>SUMIF($E$4:$E$107,"520-2",$CH$4:$CH$107)</f>
        <v>0</v>
      </c>
      <c r="CI118" s="113">
        <f>SUMIF($E$4:$E$107,"520-2",$CI$4:$CI$107)</f>
        <v>0</v>
      </c>
      <c r="CJ118" s="113"/>
      <c r="CK118" s="113"/>
      <c r="CL118" s="113">
        <f>SUMIF($E$4:$E$107,"111",$CL$4:$CL$107)</f>
        <v>0</v>
      </c>
      <c r="CM118" s="113">
        <f>SUMIF($E$4:$E$107,"520-2",$CM$4:$CM$107)</f>
        <v>481150482</v>
      </c>
      <c r="CN118" s="113">
        <f>+'[1]ENERO 2017'!$H$908</f>
        <v>32833600</v>
      </c>
      <c r="CO118" s="119">
        <f>SUMIF($E$4:$E$107,"520-2",$CO$4:$CO$107)</f>
        <v>0</v>
      </c>
      <c r="CP118" s="23">
        <f t="shared" si="114"/>
        <v>0.26621569627739639</v>
      </c>
      <c r="CQ118" s="25">
        <f t="shared" si="115"/>
        <v>186472550</v>
      </c>
      <c r="CR118" s="117"/>
      <c r="CS118" s="117"/>
      <c r="CT118" s="117"/>
      <c r="CU118" s="117"/>
      <c r="CV118" s="116"/>
      <c r="CW118" s="116"/>
      <c r="CX118" s="116"/>
      <c r="CY118" s="116"/>
      <c r="CZ118" s="120"/>
      <c r="DA118" s="120"/>
      <c r="DB118" s="120"/>
      <c r="DC118" s="120"/>
      <c r="DD118" s="120"/>
      <c r="DE118" s="120">
        <f>SUMIF($E$4:$E$107,"520-2",$DE$4:$DE$107)</f>
        <v>0</v>
      </c>
      <c r="DF118" s="120"/>
      <c r="DG118" s="120"/>
      <c r="DH118" s="120">
        <f>SUMIF($E$4:$E$107,"520-2",$DH$4:$DH$107)</f>
        <v>0</v>
      </c>
      <c r="DI118" s="120">
        <f>SUMIF($E$4:$E$107,"520-2",$DI$4:$DI$107)</f>
        <v>186221177</v>
      </c>
      <c r="DJ118" s="120">
        <f>SUMIF($E$4:$E$107,"520-2",$DJ$4:$DJ$107)</f>
        <v>251373</v>
      </c>
      <c r="DK118" s="120">
        <f>SUMIF($E$4:$E$107,"520-2",$DK$4:$DK$107)</f>
        <v>0</v>
      </c>
      <c r="DM118" s="236" t="s">
        <v>373</v>
      </c>
      <c r="DN118" s="243">
        <v>700456632</v>
      </c>
      <c r="DO118" s="235">
        <f>+BU118</f>
        <v>513984082</v>
      </c>
      <c r="DP118" s="245">
        <f>+BT118</f>
        <v>0.73378430372260361</v>
      </c>
      <c r="DQ118" s="241"/>
    </row>
    <row r="119" spans="3:121" x14ac:dyDescent="0.25">
      <c r="C119" s="122"/>
      <c r="D119" s="111" t="s">
        <v>347</v>
      </c>
      <c r="E119" s="124"/>
      <c r="F119" s="125"/>
      <c r="G119" s="126">
        <f t="shared" ref="G119:AA119" si="116">SUM(G112:G118)</f>
        <v>17813884823</v>
      </c>
      <c r="H119" s="126">
        <f t="shared" si="116"/>
        <v>0</v>
      </c>
      <c r="I119" s="126">
        <f t="shared" si="116"/>
        <v>2084954283</v>
      </c>
      <c r="J119" s="126">
        <f t="shared" si="116"/>
        <v>3950000000</v>
      </c>
      <c r="K119" s="126">
        <f t="shared" si="116"/>
        <v>1973969361</v>
      </c>
      <c r="L119" s="126">
        <f t="shared" si="116"/>
        <v>80883013</v>
      </c>
      <c r="M119" s="126">
        <f t="shared" si="116"/>
        <v>210796645</v>
      </c>
      <c r="N119" s="126">
        <f t="shared" si="116"/>
        <v>12004716</v>
      </c>
      <c r="O119" s="126">
        <f t="shared" si="116"/>
        <v>6840985</v>
      </c>
      <c r="P119" s="126">
        <f t="shared" si="116"/>
        <v>30665828</v>
      </c>
      <c r="Q119" s="126">
        <f t="shared" si="116"/>
        <v>1940856</v>
      </c>
      <c r="R119" s="126">
        <f t="shared" si="116"/>
        <v>135153822</v>
      </c>
      <c r="S119" s="126">
        <f t="shared" si="116"/>
        <v>4175989854</v>
      </c>
      <c r="T119" s="126">
        <f t="shared" si="116"/>
        <v>300000000</v>
      </c>
      <c r="U119" s="126">
        <f t="shared" si="116"/>
        <v>278034610</v>
      </c>
      <c r="V119" s="126">
        <f t="shared" si="116"/>
        <v>1345442337</v>
      </c>
      <c r="W119" s="126">
        <f t="shared" si="116"/>
        <v>0</v>
      </c>
      <c r="X119" s="126">
        <f t="shared" si="116"/>
        <v>119946741</v>
      </c>
      <c r="Y119" s="126">
        <f t="shared" si="116"/>
        <v>667371659</v>
      </c>
      <c r="Z119" s="126">
        <f t="shared" si="116"/>
        <v>33084973</v>
      </c>
      <c r="AA119" s="126">
        <f t="shared" si="116"/>
        <v>2406805140</v>
      </c>
      <c r="AB119" s="115">
        <f t="shared" si="107"/>
        <v>0.53740598999717692</v>
      </c>
      <c r="AC119" s="126">
        <f t="shared" ref="AC119:AW121" si="117">SUM(AC112:AC118)</f>
        <v>9573288409</v>
      </c>
      <c r="AD119" s="126">
        <f t="shared" si="117"/>
        <v>0</v>
      </c>
      <c r="AE119" s="126">
        <f t="shared" si="117"/>
        <v>1609335119</v>
      </c>
      <c r="AF119" s="126">
        <f t="shared" si="117"/>
        <v>2130060553</v>
      </c>
      <c r="AG119" s="126">
        <f>SUM(AG112:AG118)</f>
        <v>836613069</v>
      </c>
      <c r="AH119" s="126">
        <f>SUM(AH112:AH118)</f>
        <v>0</v>
      </c>
      <c r="AI119" s="126">
        <f t="shared" si="117"/>
        <v>11416500</v>
      </c>
      <c r="AJ119" s="126">
        <f t="shared" si="117"/>
        <v>0</v>
      </c>
      <c r="AK119" s="126">
        <f t="shared" si="117"/>
        <v>0</v>
      </c>
      <c r="AL119" s="126">
        <f t="shared" si="117"/>
        <v>0</v>
      </c>
      <c r="AM119" s="126">
        <f t="shared" si="117"/>
        <v>0</v>
      </c>
      <c r="AN119" s="126">
        <f t="shared" si="117"/>
        <v>0</v>
      </c>
      <c r="AO119" s="126">
        <f t="shared" si="117"/>
        <v>2631514837</v>
      </c>
      <c r="AP119" s="126">
        <f>SUM(AP112:AP118)</f>
        <v>83523567</v>
      </c>
      <c r="AQ119" s="126">
        <f t="shared" si="117"/>
        <v>269034610</v>
      </c>
      <c r="AR119" s="126">
        <f t="shared" si="117"/>
        <v>599840587</v>
      </c>
      <c r="AS119" s="126">
        <f t="shared" si="117"/>
        <v>0</v>
      </c>
      <c r="AT119" s="126">
        <f t="shared" si="117"/>
        <v>0</v>
      </c>
      <c r="AU119" s="126">
        <f t="shared" si="117"/>
        <v>667371659</v>
      </c>
      <c r="AV119" s="126">
        <f t="shared" si="117"/>
        <v>33084973</v>
      </c>
      <c r="AW119" s="126">
        <f t="shared" si="117"/>
        <v>701492935</v>
      </c>
      <c r="AX119" s="98">
        <f t="shared" si="109"/>
        <v>0.46259401000282308</v>
      </c>
      <c r="AY119" s="127">
        <f t="shared" ref="AY119:BS119" si="118">SUM(AY112:AY118)</f>
        <v>8240596414</v>
      </c>
      <c r="AZ119" s="127">
        <f t="shared" si="118"/>
        <v>0</v>
      </c>
      <c r="BA119" s="127">
        <f t="shared" si="118"/>
        <v>475619164</v>
      </c>
      <c r="BB119" s="127">
        <f t="shared" si="118"/>
        <v>1819939447</v>
      </c>
      <c r="BC119" s="127">
        <f t="shared" si="118"/>
        <v>1137356292</v>
      </c>
      <c r="BD119" s="127">
        <f t="shared" si="118"/>
        <v>80883013</v>
      </c>
      <c r="BE119" s="127">
        <f t="shared" si="118"/>
        <v>199380145</v>
      </c>
      <c r="BF119" s="127">
        <f t="shared" si="118"/>
        <v>12004716</v>
      </c>
      <c r="BG119" s="127">
        <f t="shared" si="118"/>
        <v>6840985</v>
      </c>
      <c r="BH119" s="127">
        <f t="shared" si="118"/>
        <v>30665828</v>
      </c>
      <c r="BI119" s="127">
        <f t="shared" si="118"/>
        <v>1940856</v>
      </c>
      <c r="BJ119" s="127">
        <f t="shared" si="118"/>
        <v>135153822</v>
      </c>
      <c r="BK119" s="127">
        <f t="shared" si="118"/>
        <v>1544475017</v>
      </c>
      <c r="BL119" s="127">
        <f t="shared" si="118"/>
        <v>216476433</v>
      </c>
      <c r="BM119" s="127">
        <f t="shared" si="118"/>
        <v>9000000</v>
      </c>
      <c r="BN119" s="127">
        <f t="shared" si="118"/>
        <v>745601750</v>
      </c>
      <c r="BO119" s="127">
        <f t="shared" si="118"/>
        <v>0</v>
      </c>
      <c r="BP119" s="127">
        <f t="shared" si="118"/>
        <v>119946741</v>
      </c>
      <c r="BQ119" s="127">
        <f t="shared" si="118"/>
        <v>0</v>
      </c>
      <c r="BR119" s="127">
        <f t="shared" si="118"/>
        <v>0</v>
      </c>
      <c r="BS119" s="127">
        <f t="shared" si="118"/>
        <v>1705312205</v>
      </c>
      <c r="BT119" s="118">
        <f t="shared" si="111"/>
        <v>0.33618478958995796</v>
      </c>
      <c r="BU119" s="25">
        <f t="shared" ref="BU119:CO119" si="119">SUM(BU112:BU118)</f>
        <v>5988757121</v>
      </c>
      <c r="BV119" s="25">
        <f t="shared" si="119"/>
        <v>0</v>
      </c>
      <c r="BW119" s="25">
        <f t="shared" si="119"/>
        <v>1181924114</v>
      </c>
      <c r="BX119" s="25">
        <f t="shared" si="119"/>
        <v>1617464439</v>
      </c>
      <c r="BY119" s="25">
        <f t="shared" si="119"/>
        <v>758089793</v>
      </c>
      <c r="BZ119" s="25">
        <f t="shared" si="119"/>
        <v>0</v>
      </c>
      <c r="CA119" s="25">
        <f t="shared" si="119"/>
        <v>0</v>
      </c>
      <c r="CB119" s="25">
        <f t="shared" si="119"/>
        <v>0</v>
      </c>
      <c r="CC119" s="25"/>
      <c r="CD119" s="25">
        <f t="shared" si="119"/>
        <v>0</v>
      </c>
      <c r="CE119" s="25">
        <f t="shared" si="119"/>
        <v>0</v>
      </c>
      <c r="CF119" s="25">
        <f t="shared" si="119"/>
        <v>0</v>
      </c>
      <c r="CG119" s="25">
        <f t="shared" si="119"/>
        <v>963212865</v>
      </c>
      <c r="CH119" s="25">
        <f t="shared" si="119"/>
        <v>79453767</v>
      </c>
      <c r="CI119" s="25">
        <f t="shared" si="119"/>
        <v>90187284</v>
      </c>
      <c r="CJ119" s="25">
        <f t="shared" si="119"/>
        <v>431260636</v>
      </c>
      <c r="CK119" s="25">
        <f t="shared" si="119"/>
        <v>0</v>
      </c>
      <c r="CL119" s="25">
        <f t="shared" si="119"/>
        <v>0</v>
      </c>
      <c r="CM119" s="25">
        <f t="shared" si="119"/>
        <v>481150482</v>
      </c>
      <c r="CN119" s="25">
        <f t="shared" si="119"/>
        <v>32833600</v>
      </c>
      <c r="CO119" s="25">
        <f t="shared" si="119"/>
        <v>353180141</v>
      </c>
      <c r="CP119" s="23">
        <f t="shared" si="114"/>
        <v>0.6638152104100421</v>
      </c>
      <c r="CQ119" s="126">
        <f t="shared" ref="CQ119:DK119" ca="1" si="120">SUM(CQ112:CQ118)</f>
        <v>11825127702</v>
      </c>
      <c r="CR119" s="126">
        <f t="shared" ca="1" si="120"/>
        <v>0</v>
      </c>
      <c r="CS119" s="126">
        <f t="shared" si="120"/>
        <v>903030169</v>
      </c>
      <c r="CT119" s="126">
        <f t="shared" si="120"/>
        <v>2332535561</v>
      </c>
      <c r="CU119" s="126">
        <f t="shared" si="120"/>
        <v>1215879568</v>
      </c>
      <c r="CV119" s="126">
        <f t="shared" si="120"/>
        <v>80883013</v>
      </c>
      <c r="CW119" s="126">
        <f t="shared" si="120"/>
        <v>210796645</v>
      </c>
      <c r="CX119" s="126">
        <f t="shared" si="120"/>
        <v>12004716</v>
      </c>
      <c r="CY119" s="126">
        <f t="shared" si="120"/>
        <v>6840985</v>
      </c>
      <c r="CZ119" s="126">
        <f t="shared" si="120"/>
        <v>30665828</v>
      </c>
      <c r="DA119" s="126">
        <f t="shared" si="120"/>
        <v>1940856</v>
      </c>
      <c r="DB119" s="126">
        <f t="shared" si="120"/>
        <v>135153822</v>
      </c>
      <c r="DC119" s="126">
        <f t="shared" si="120"/>
        <v>3212776989</v>
      </c>
      <c r="DD119" s="126">
        <f t="shared" si="120"/>
        <v>220546233</v>
      </c>
      <c r="DE119" s="126">
        <f t="shared" si="120"/>
        <v>187847326</v>
      </c>
      <c r="DF119" s="126">
        <f t="shared" si="120"/>
        <v>914181701</v>
      </c>
      <c r="DG119" s="126">
        <f t="shared" si="120"/>
        <v>0</v>
      </c>
      <c r="DH119" s="126">
        <f t="shared" si="120"/>
        <v>119946741</v>
      </c>
      <c r="DI119" s="126">
        <f t="shared" si="120"/>
        <v>186221177</v>
      </c>
      <c r="DJ119" s="126">
        <f t="shared" si="120"/>
        <v>251373</v>
      </c>
      <c r="DK119" s="126">
        <f t="shared" si="120"/>
        <v>2053624999</v>
      </c>
      <c r="DM119" s="236" t="s">
        <v>238</v>
      </c>
      <c r="DN119" s="243">
        <v>2936106765</v>
      </c>
      <c r="DO119" s="235">
        <f>+BU120</f>
        <v>2197983757</v>
      </c>
      <c r="DP119" s="245">
        <f>+BT120</f>
        <v>0.74860484748074207</v>
      </c>
      <c r="DQ119" s="241"/>
    </row>
    <row r="120" spans="3:121" x14ac:dyDescent="0.25">
      <c r="C120" s="122"/>
      <c r="D120" s="111" t="s">
        <v>238</v>
      </c>
      <c r="E120" s="128">
        <v>301</v>
      </c>
      <c r="F120" s="112"/>
      <c r="G120" s="113">
        <f>SUMIF($E$4:$E$107,"301",$G$4:$G$107)</f>
        <v>2936106765</v>
      </c>
      <c r="H120" s="114">
        <f>SUMIF($E$4:$E$107,"301",$H$4:$H$107)</f>
        <v>277739909</v>
      </c>
      <c r="I120" s="114">
        <f>SUMIF($E$4:$E$107,"301",$I$4:$I$107)</f>
        <v>714000000</v>
      </c>
      <c r="J120" s="113">
        <f>SUMIF($E$4:$E$107,"301",$J$4:$J$107)</f>
        <v>50000000</v>
      </c>
      <c r="K120" s="113">
        <f>SUMIF($E$4:$E$107,"301",$K$4:$K$107)</f>
        <v>26578511</v>
      </c>
      <c r="L120" s="112">
        <f>SUMIF($E$4:$E$107,"301",$L$4:$L$107)</f>
        <v>0</v>
      </c>
      <c r="M120" s="112">
        <f>SUMIF($E$4:$E$107,"301",$M$4:$M$107)</f>
        <v>0</v>
      </c>
      <c r="N120" s="112">
        <f>SUMIF($E$4:$E$107,"301",$N$4:$N$107)</f>
        <v>0</v>
      </c>
      <c r="O120" s="112">
        <f>SUMIF($E$4:$E$107,"301",$O$4:$O$107)</f>
        <v>0</v>
      </c>
      <c r="P120" s="112">
        <f>SUMIF($E$4:$E$107,"301",$P$4:$P$107)</f>
        <v>0</v>
      </c>
      <c r="Q120" s="112">
        <f>SUMIF($E$4:$E$107,"301",$Q$4:$Q$107)</f>
        <v>0</v>
      </c>
      <c r="R120" s="112">
        <f>SUMIF($E$4:$E$107,"301",$R$4:$R$107)</f>
        <v>0</v>
      </c>
      <c r="S120" s="112">
        <f>SUMIF($E$4:$E$107,"301",$S$4:$S$107)</f>
        <v>0</v>
      </c>
      <c r="T120" s="112">
        <f>SUMIF($E$4:$E$107,"301",$T$4:$T$107)</f>
        <v>230450000</v>
      </c>
      <c r="U120" s="112">
        <f>SUMIF($E$4:$E$107,"301",$U$4:$U$107)</f>
        <v>0</v>
      </c>
      <c r="V120" s="112">
        <f>SUMIF($E$4:$E$107,"301",$V$4:$V$107)</f>
        <v>0</v>
      </c>
      <c r="W120" s="112">
        <f>SUMIF($E$4:$E$100,"301",$W$4:$W$100)</f>
        <v>1570638184</v>
      </c>
      <c r="X120" s="112"/>
      <c r="Y120" s="112">
        <f>SUMIF($E$4:$E$100,"301",$Y$4:$Y$100)</f>
        <v>0</v>
      </c>
      <c r="Z120" s="112">
        <f>SUMIF($E$4:$E$107,"301",$Z$4:$Z$107)</f>
        <v>0</v>
      </c>
      <c r="AA120" s="112">
        <f>SUMIF($E$4:$E$107,"301",$AA$4:$AA$107)</f>
        <v>66700161</v>
      </c>
      <c r="AB120" s="115">
        <f t="shared" si="107"/>
        <v>0.89640148490989902</v>
      </c>
      <c r="AC120" s="25">
        <f>SUM(AD120:AW120)</f>
        <v>2631930464</v>
      </c>
      <c r="AD120" s="113">
        <f>SUMIF($E$4:$E$107,"301",$AD$4:$AD$107)</f>
        <v>265880851</v>
      </c>
      <c r="AE120" s="113">
        <f>SUMIF($E$4:$E$107,"301",$AE$4:$AE$107)</f>
        <v>714000000</v>
      </c>
      <c r="AF120" s="113">
        <f>SUMIF($E$4:$E$107,"301",$AF$4:$AF$107)</f>
        <v>50000000</v>
      </c>
      <c r="AG120" s="113">
        <f>SUMIF($E$4:$E$107,"111",$AG$4:$AG$107)</f>
        <v>0</v>
      </c>
      <c r="AH120" s="113">
        <f>SUMIF($E$4:$E$107,"301",$AH$4:$AH$107)</f>
        <v>0</v>
      </c>
      <c r="AI120" s="113">
        <f>SUMIF($E$4:$E$107,"301",$AI$4:$AI$107)</f>
        <v>0</v>
      </c>
      <c r="AJ120" s="113">
        <f>SUMIF($E$4:$E$107,"301",$AJ$4:$AJ$107)</f>
        <v>0</v>
      </c>
      <c r="AK120" s="113">
        <f>SUMIF($E$4:$E$107,"301",$AK$4:$AK$107)</f>
        <v>0</v>
      </c>
      <c r="AL120" s="113">
        <f>SUMIF($E$4:$E$107,"301",$AL$4:$AL$107)</f>
        <v>0</v>
      </c>
      <c r="AM120" s="113">
        <f>SUMIF($E$4:$E$107,"301",$AM$4:$AM$107)</f>
        <v>0</v>
      </c>
      <c r="AN120" s="113">
        <f>SUMIF($E$4:$E$107,"301",$AN$4:$AN$107)</f>
        <v>0</v>
      </c>
      <c r="AO120" s="113">
        <f>SUMIF($E$4:$E$107,"301",$AO$4:$AO$107)</f>
        <v>0</v>
      </c>
      <c r="AP120" s="113">
        <f>SUMIF($E$4:$E$107,"301",$AP$4:$AP$107)</f>
        <v>0</v>
      </c>
      <c r="AQ120" s="113">
        <f>SUMIF($E$4:$E$107,"301",$AQ$4:$AQ$107)</f>
        <v>0</v>
      </c>
      <c r="AR120" s="113">
        <f>SUMIF($E$4:$E$107,"301",$AR$4:$AR$107)</f>
        <v>0</v>
      </c>
      <c r="AS120" s="113">
        <f>SUMIF($E$4:$E$107,"301",$AS$4:$AS$107)</f>
        <v>1560664423</v>
      </c>
      <c r="AT120" s="113">
        <f>SUMIF($E$4:$E$107,"301",$AT$4:$AT$107)</f>
        <v>0</v>
      </c>
      <c r="AU120" s="113">
        <f>SUMIF($E$4:$E$107,"301",$AU$4:$AU$107)</f>
        <v>0</v>
      </c>
      <c r="AV120" s="113">
        <f>SUMIF($E$4:$E$107,"301",$AV$4:$AV$107)</f>
        <v>0</v>
      </c>
      <c r="AW120" s="113">
        <f>SUMIF($E$4:$E$107,"301",$AW$4:$AW$107)</f>
        <v>41385190</v>
      </c>
      <c r="AX120" s="98">
        <f t="shared" si="109"/>
        <v>0.10359851509010098</v>
      </c>
      <c r="AY120" s="25">
        <f>SUM(AZ120:BS120)</f>
        <v>304176301</v>
      </c>
      <c r="AZ120" s="116">
        <f>SUMIF($E$4:$E$107,"301",$AZ$4:$AZ$107)</f>
        <v>11859058</v>
      </c>
      <c r="BA120" s="116">
        <f>SUMIF($E$4:$E$107,"301",$BA$4:$BA$107)</f>
        <v>0</v>
      </c>
      <c r="BB120" s="116">
        <f>SUMIF($E$4:$E$107,"301",$BB$4:$BB$107)</f>
        <v>0</v>
      </c>
      <c r="BC120" s="116">
        <f>SUMIF($E$4:$E$107,"301",$BC$4:$BC$107)</f>
        <v>26578511</v>
      </c>
      <c r="BD120" s="116">
        <f>SUMIF($E$4:$E$107,"301",$BD$4:$BD$107)</f>
        <v>0</v>
      </c>
      <c r="BE120" s="116">
        <f>SUMIF($E$4:$E$107,"301",$BE$4:$BE$107)</f>
        <v>0</v>
      </c>
      <c r="BF120" s="116">
        <f>SUMIF($E$4:$E$107,"301",$BF$4:$BF$107)</f>
        <v>0</v>
      </c>
      <c r="BG120" s="116">
        <f>SUMIF($E$4:$E$107,"301",$BG$4:$BG$107)</f>
        <v>0</v>
      </c>
      <c r="BH120" s="116">
        <f>SUMIF($E$4:$E$107,"301",$BH$4:$BH$107)</f>
        <v>0</v>
      </c>
      <c r="BI120" s="116">
        <f>SUMIF($E$4:$E$107,"301",$BI$4:$BI$107)</f>
        <v>0</v>
      </c>
      <c r="BJ120" s="116">
        <f>SUMIF($E$4:$E$107,"301",$BJ$4:$BJ$107)</f>
        <v>0</v>
      </c>
      <c r="BK120" s="116">
        <f>SUMIF($E$4:$E$107,"301",$BK$4:$BK$107)</f>
        <v>0</v>
      </c>
      <c r="BL120" s="116">
        <f>SUMIF($E$4:$E$107,"301",$BL$4:$BL$107)</f>
        <v>230450000</v>
      </c>
      <c r="BM120" s="116">
        <f>SUMIF($E$4:$E$107,"301",$BM$4:$BM$107)</f>
        <v>0</v>
      </c>
      <c r="BN120" s="116">
        <f>SUMIF($E$4:$E$107,"301",$BN$4:$BN$107)</f>
        <v>0</v>
      </c>
      <c r="BO120" s="116">
        <f>SUMIF($E$4:$E$107,"301",$BO$4:$BO$107)</f>
        <v>9973761</v>
      </c>
      <c r="BP120" s="116"/>
      <c r="BQ120" s="116">
        <f>SUMIF($E$4:$E$107,"301",$BQ$4:$BQ$107)</f>
        <v>0</v>
      </c>
      <c r="BR120" s="116"/>
      <c r="BS120" s="117">
        <f>SUMIF($E$4:$E$107,"301",$BS$4:$BS$107)</f>
        <v>25314971</v>
      </c>
      <c r="BT120" s="118">
        <f t="shared" si="111"/>
        <v>0.74860484748074207</v>
      </c>
      <c r="BU120" s="25">
        <f>SUM(BV120:CO120)</f>
        <v>2197983757</v>
      </c>
      <c r="BV120" s="113">
        <f>SUMIF($E$4:$E$107,"301",$BV$4:$BV$107)</f>
        <v>126100846</v>
      </c>
      <c r="BW120" s="113">
        <f>SUMIF($E$4:$E$107,"301",$BW$4:$BW$107)</f>
        <v>531003056</v>
      </c>
      <c r="BX120" s="113">
        <f>SUMIF($E$4:$E$107,"301",$BX$4:$BX$107)</f>
        <v>36096024</v>
      </c>
      <c r="BY120" s="113">
        <f>SUMIF($E$4:$E$107,"301",$BY$4:$BY$107)</f>
        <v>0</v>
      </c>
      <c r="BZ120" s="113">
        <f>SUMIF($E$4:$E$107,"301",$BZ$4:$BZ$107)</f>
        <v>0</v>
      </c>
      <c r="CA120" s="113">
        <f>SUMIF($E$4:$E$107,"301",$CA$4:$CA$107)</f>
        <v>0</v>
      </c>
      <c r="CB120" s="113">
        <f>SUMIF($E$4:$E$107,"111",$CB$4:$CB$107)</f>
        <v>0</v>
      </c>
      <c r="CC120" s="113"/>
      <c r="CD120" s="113">
        <f>SUMIF($E$4:$E$107,"301",$CD$4:$CD$107)</f>
        <v>0</v>
      </c>
      <c r="CE120" s="113">
        <f>SUMIF($E$4:$E$107,"301",$CE$4:$CE$107)</f>
        <v>0</v>
      </c>
      <c r="CF120" s="113">
        <f>SUMIF($E$4:$E$107,"301",$CF$4:$CF$107)</f>
        <v>0</v>
      </c>
      <c r="CG120" s="113">
        <f>SUMIF($E$4:$E$107,"301",$CG$4:$CG$107)</f>
        <v>0</v>
      </c>
      <c r="CH120" s="113">
        <f>SUMIF($E$4:$E$107,"301",$CH$4:$CH$107)</f>
        <v>0</v>
      </c>
      <c r="CI120" s="113">
        <f>SUMIF($E$4:$E$107,"301",$CI$4:$CI$107)</f>
        <v>0</v>
      </c>
      <c r="CJ120" s="113">
        <f>SUMIF($E$4:$E$107,"301",$CJ$4:$CJ$107)</f>
        <v>0</v>
      </c>
      <c r="CK120" s="113">
        <f>SUMIF($E$4:$E$107,"301",$CK$4:$CK$107)</f>
        <v>1489230331</v>
      </c>
      <c r="CL120" s="113">
        <f>SUMIF($E$4:$E$107,"301",$CL$4:$CL$107)</f>
        <v>0</v>
      </c>
      <c r="CM120" s="113">
        <f>SUMIF($E$4:$E$107,"301",$CM$4:$CM$107)</f>
        <v>0</v>
      </c>
      <c r="CN120" s="113">
        <f>SUMIF($E$4:$E$107,"301",$CN$4:$CN$107)</f>
        <v>0</v>
      </c>
      <c r="CO120" s="119">
        <f>SUMIF($E$4:$E$107,"301",$CO$4:$CO$107)</f>
        <v>15553500</v>
      </c>
      <c r="CP120" s="23">
        <f t="shared" si="114"/>
        <v>0.25139515251925793</v>
      </c>
      <c r="CQ120" s="25">
        <f>SUM(CR120:DK120)</f>
        <v>738123008</v>
      </c>
      <c r="CR120" s="116">
        <f>SUMIF($E$4:$E$107,"301",$CR$4:$CR$107)</f>
        <v>151639063</v>
      </c>
      <c r="CS120" s="116">
        <f>SUMIF($E$4:$E$107,"301",$CS$4:$CS$107)</f>
        <v>182996944</v>
      </c>
      <c r="CT120" s="116">
        <f>SUMIF($E$4:$E$107,"301",$CT$4:$CT$107)</f>
        <v>13903976</v>
      </c>
      <c r="CU120" s="116">
        <f>SUMIF($E$4:$E$107,"301",$CU$4:$CU$107)</f>
        <v>26578511</v>
      </c>
      <c r="CV120" s="116">
        <f>SUMIF($E$4:$E$107,"301",$CV$4:$CV$107)</f>
        <v>0</v>
      </c>
      <c r="CW120" s="116">
        <f>SUMIF($E$4:$E$107,"301",$CW$4:$CW$107)</f>
        <v>0</v>
      </c>
      <c r="CX120" s="116">
        <f>SUMIF($E$4:$E$107,"301",$CX$4:$CX$107)</f>
        <v>0</v>
      </c>
      <c r="CY120" s="116">
        <f>SUMIF($E$4:$E$107,"301",$CY$4:$CY$107)</f>
        <v>0</v>
      </c>
      <c r="CZ120" s="120">
        <f>SUMIF($E$4:$E$107,"301",$CZ$4:$CZ$107)</f>
        <v>0</v>
      </c>
      <c r="DA120" s="120">
        <f>SUMIF($E$4:$E$107,"301",$DA$4:$DA$107)</f>
        <v>0</v>
      </c>
      <c r="DB120" s="120">
        <f>SUMIF($E$4:$E$107,"301",$DB$4:$DB$107)</f>
        <v>0</v>
      </c>
      <c r="DC120" s="120">
        <f>SUMIF($E$4:$E$107,"301",$DC$4:$DC$107)</f>
        <v>0</v>
      </c>
      <c r="DD120" s="120">
        <f>SUMIF($E$4:$E$107,"301",$DD$4:$DD$107)</f>
        <v>230450000</v>
      </c>
      <c r="DE120" s="120">
        <f>SUMIF($E$4:$E$107,"301",$DE$4:$DE$107)</f>
        <v>0</v>
      </c>
      <c r="DF120" s="120">
        <f>SUMIF($E$4:$E$107,"301",$DF$4:$DF$107)</f>
        <v>0</v>
      </c>
      <c r="DG120" s="120">
        <f>SUMIF($E$4:$E$107,"301",$DG$4:$DG$107)</f>
        <v>81407853</v>
      </c>
      <c r="DH120" s="120">
        <f>SUMIF($E$4:$E$107,"301",$DH$4:$DH$107)</f>
        <v>0</v>
      </c>
      <c r="DI120" s="120">
        <f>SUMIF($E$4:$E$107,"301",$DI$4:$DI$107)</f>
        <v>0</v>
      </c>
      <c r="DJ120" s="120">
        <f>SUMIF($E$4:$E$107,"301",$DJ$4:$DJ$107)</f>
        <v>0</v>
      </c>
      <c r="DK120" s="120">
        <f>SUMIF($E$4:$E$107,"301",$DK$4:$DK$107)</f>
        <v>51146661</v>
      </c>
    </row>
    <row r="121" spans="3:121" ht="15.75" thickBot="1" x14ac:dyDescent="0.3">
      <c r="C121" s="160" t="s">
        <v>348</v>
      </c>
      <c r="D121" s="161"/>
      <c r="E121" s="129"/>
      <c r="F121" s="130"/>
      <c r="G121" s="131">
        <f>SUM(G119:G120)</f>
        <v>20749991588</v>
      </c>
      <c r="H121" s="131">
        <f t="shared" ref="H121:AA121" si="121">SUM(H119:H120)</f>
        <v>277739909</v>
      </c>
      <c r="I121" s="131">
        <f t="shared" si="121"/>
        <v>2798954283</v>
      </c>
      <c r="J121" s="131">
        <f t="shared" si="121"/>
        <v>4000000000</v>
      </c>
      <c r="K121" s="131">
        <f t="shared" si="121"/>
        <v>2000547872</v>
      </c>
      <c r="L121" s="131">
        <f t="shared" si="121"/>
        <v>80883013</v>
      </c>
      <c r="M121" s="131">
        <f t="shared" si="121"/>
        <v>210796645</v>
      </c>
      <c r="N121" s="131">
        <f t="shared" si="121"/>
        <v>12004716</v>
      </c>
      <c r="O121" s="131">
        <f t="shared" si="121"/>
        <v>6840985</v>
      </c>
      <c r="P121" s="131">
        <f t="shared" si="121"/>
        <v>30665828</v>
      </c>
      <c r="Q121" s="131">
        <f t="shared" si="121"/>
        <v>1940856</v>
      </c>
      <c r="R121" s="131">
        <f t="shared" si="121"/>
        <v>135153822</v>
      </c>
      <c r="S121" s="131">
        <f t="shared" si="121"/>
        <v>4175989854</v>
      </c>
      <c r="T121" s="131">
        <f t="shared" si="121"/>
        <v>530450000</v>
      </c>
      <c r="U121" s="132">
        <f t="shared" si="121"/>
        <v>278034610</v>
      </c>
      <c r="V121" s="131">
        <f t="shared" si="121"/>
        <v>1345442337</v>
      </c>
      <c r="W121" s="131">
        <f t="shared" si="121"/>
        <v>1570638184</v>
      </c>
      <c r="X121" s="131">
        <f t="shared" si="121"/>
        <v>119946741</v>
      </c>
      <c r="Y121" s="131">
        <f t="shared" si="121"/>
        <v>667371659</v>
      </c>
      <c r="Z121" s="131">
        <f t="shared" si="121"/>
        <v>33084973</v>
      </c>
      <c r="AA121" s="131">
        <f t="shared" si="121"/>
        <v>2473505301</v>
      </c>
      <c r="AB121" s="133">
        <f t="shared" si="107"/>
        <v>0.58820355763702781</v>
      </c>
      <c r="AC121" s="134">
        <f>AC119+AC120</f>
        <v>12205218873</v>
      </c>
      <c r="AD121" s="134">
        <f t="shared" ref="AD121:AW121" si="122">AD119+AD120</f>
        <v>265880851</v>
      </c>
      <c r="AE121" s="134">
        <f t="shared" si="122"/>
        <v>2323335119</v>
      </c>
      <c r="AF121" s="134">
        <f t="shared" si="122"/>
        <v>2180060553</v>
      </c>
      <c r="AG121" s="134">
        <f t="shared" si="122"/>
        <v>836613069</v>
      </c>
      <c r="AH121" s="126">
        <f t="shared" si="117"/>
        <v>0</v>
      </c>
      <c r="AI121" s="126">
        <f t="shared" si="117"/>
        <v>11416500</v>
      </c>
      <c r="AJ121" s="126">
        <f t="shared" si="117"/>
        <v>0</v>
      </c>
      <c r="AK121" s="126">
        <f t="shared" si="117"/>
        <v>0</v>
      </c>
      <c r="AL121" s="134">
        <f t="shared" si="122"/>
        <v>0</v>
      </c>
      <c r="AM121" s="134">
        <f t="shared" si="122"/>
        <v>0</v>
      </c>
      <c r="AN121" s="134">
        <f t="shared" si="122"/>
        <v>0</v>
      </c>
      <c r="AO121" s="134">
        <f t="shared" si="122"/>
        <v>2631514837</v>
      </c>
      <c r="AP121" s="134">
        <f t="shared" si="122"/>
        <v>83523567</v>
      </c>
      <c r="AQ121" s="134">
        <f t="shared" si="122"/>
        <v>269034610</v>
      </c>
      <c r="AR121" s="134">
        <f t="shared" si="122"/>
        <v>599840587</v>
      </c>
      <c r="AS121" s="134">
        <f t="shared" si="122"/>
        <v>1560664423</v>
      </c>
      <c r="AT121" s="134">
        <f t="shared" si="122"/>
        <v>0</v>
      </c>
      <c r="AU121" s="134">
        <f t="shared" si="122"/>
        <v>667371659</v>
      </c>
      <c r="AV121" s="134">
        <f t="shared" si="122"/>
        <v>33084973</v>
      </c>
      <c r="AW121" s="134">
        <f t="shared" si="122"/>
        <v>742878125</v>
      </c>
      <c r="AX121" s="98">
        <f t="shared" si="109"/>
        <v>0.41179644236297219</v>
      </c>
      <c r="AY121" s="134">
        <f>AY119+AY120</f>
        <v>8544772715</v>
      </c>
      <c r="AZ121" s="134">
        <f>AZ119+AZ120</f>
        <v>11859058</v>
      </c>
      <c r="BA121" s="135">
        <f t="shared" ref="BA121:BS121" si="123">+BA119+BA120</f>
        <v>475619164</v>
      </c>
      <c r="BB121" s="135">
        <f t="shared" si="123"/>
        <v>1819939447</v>
      </c>
      <c r="BC121" s="135">
        <f t="shared" si="123"/>
        <v>1163934803</v>
      </c>
      <c r="BD121" s="135">
        <f t="shared" si="123"/>
        <v>80883013</v>
      </c>
      <c r="BE121" s="135">
        <f t="shared" si="123"/>
        <v>199380145</v>
      </c>
      <c r="BF121" s="135">
        <f t="shared" si="123"/>
        <v>12004716</v>
      </c>
      <c r="BG121" s="135">
        <f>+BG119+BG120</f>
        <v>6840985</v>
      </c>
      <c r="BH121" s="135">
        <f>+BH119+BH120</f>
        <v>30665828</v>
      </c>
      <c r="BI121" s="135">
        <f t="shared" si="123"/>
        <v>1940856</v>
      </c>
      <c r="BJ121" s="135">
        <f t="shared" si="123"/>
        <v>135153822</v>
      </c>
      <c r="BK121" s="135">
        <f t="shared" si="123"/>
        <v>1544475017</v>
      </c>
      <c r="BL121" s="135">
        <f t="shared" si="123"/>
        <v>446926433</v>
      </c>
      <c r="BM121" s="135">
        <f t="shared" si="123"/>
        <v>9000000</v>
      </c>
      <c r="BN121" s="135">
        <f t="shared" si="123"/>
        <v>745601750</v>
      </c>
      <c r="BO121" s="135">
        <f t="shared" si="123"/>
        <v>9973761</v>
      </c>
      <c r="BP121" s="135">
        <f t="shared" si="123"/>
        <v>119946741</v>
      </c>
      <c r="BQ121" s="135">
        <f t="shared" si="123"/>
        <v>0</v>
      </c>
      <c r="BR121" s="135">
        <f t="shared" si="123"/>
        <v>0</v>
      </c>
      <c r="BS121" s="135">
        <f t="shared" si="123"/>
        <v>1730627176</v>
      </c>
      <c r="BT121" s="136"/>
      <c r="BU121" s="137">
        <f>+BU119+BU120</f>
        <v>8186740878</v>
      </c>
      <c r="BV121" s="135">
        <f>+BV119+BV120</f>
        <v>126100846</v>
      </c>
      <c r="BW121" s="135">
        <f>+BW119+BW120</f>
        <v>1712927170</v>
      </c>
      <c r="BX121" s="135">
        <f>+BX119+BX120</f>
        <v>1653560463</v>
      </c>
      <c r="BY121" s="135">
        <f>+BY119+BY120</f>
        <v>758089793</v>
      </c>
      <c r="BZ121" s="131">
        <f t="shared" ref="BZ121:CO121" si="124">SUM(BZ119:BZ120)</f>
        <v>0</v>
      </c>
      <c r="CA121" s="131">
        <f t="shared" si="124"/>
        <v>0</v>
      </c>
      <c r="CB121" s="131">
        <f t="shared" si="124"/>
        <v>0</v>
      </c>
      <c r="CC121" s="131"/>
      <c r="CD121" s="131">
        <f t="shared" si="124"/>
        <v>0</v>
      </c>
      <c r="CE121" s="131">
        <f t="shared" si="124"/>
        <v>0</v>
      </c>
      <c r="CF121" s="131">
        <f t="shared" si="124"/>
        <v>0</v>
      </c>
      <c r="CG121" s="131">
        <f t="shared" si="124"/>
        <v>963212865</v>
      </c>
      <c r="CH121" s="131">
        <f t="shared" si="124"/>
        <v>79453767</v>
      </c>
      <c r="CI121" s="131">
        <f t="shared" si="124"/>
        <v>90187284</v>
      </c>
      <c r="CJ121" s="131">
        <f t="shared" si="124"/>
        <v>431260636</v>
      </c>
      <c r="CK121" s="131">
        <f t="shared" si="124"/>
        <v>1489230331</v>
      </c>
      <c r="CL121" s="131">
        <f t="shared" si="124"/>
        <v>0</v>
      </c>
      <c r="CM121" s="131">
        <f t="shared" si="124"/>
        <v>481150482</v>
      </c>
      <c r="CN121" s="131">
        <f t="shared" si="124"/>
        <v>32833600</v>
      </c>
      <c r="CO121" s="138">
        <f t="shared" si="124"/>
        <v>368733641</v>
      </c>
      <c r="CP121" s="139">
        <f t="shared" si="114"/>
        <v>1</v>
      </c>
      <c r="CQ121" s="131">
        <f t="shared" ref="CQ121:DK121" ca="1" si="125">SUM(CQ119:CQ120)</f>
        <v>12563250710</v>
      </c>
      <c r="CR121" s="138">
        <f t="shared" ca="1" si="125"/>
        <v>151639063</v>
      </c>
      <c r="CS121" s="138">
        <f t="shared" si="125"/>
        <v>1086027113</v>
      </c>
      <c r="CT121" s="138">
        <f t="shared" si="125"/>
        <v>2346439537</v>
      </c>
      <c r="CU121" s="138">
        <f t="shared" si="125"/>
        <v>1242458079</v>
      </c>
      <c r="CV121" s="131">
        <f t="shared" si="125"/>
        <v>80883013</v>
      </c>
      <c r="CW121" s="131">
        <f t="shared" si="125"/>
        <v>210796645</v>
      </c>
      <c r="CX121" s="131">
        <f t="shared" si="125"/>
        <v>12004716</v>
      </c>
      <c r="CY121" s="131">
        <f t="shared" si="125"/>
        <v>6840985</v>
      </c>
      <c r="CZ121" s="140">
        <f t="shared" si="125"/>
        <v>30665828</v>
      </c>
      <c r="DA121" s="140">
        <f t="shared" si="125"/>
        <v>1940856</v>
      </c>
      <c r="DB121" s="140">
        <f t="shared" si="125"/>
        <v>135153822</v>
      </c>
      <c r="DC121" s="140">
        <f t="shared" si="125"/>
        <v>3212776989</v>
      </c>
      <c r="DD121" s="140">
        <f t="shared" si="125"/>
        <v>450996233</v>
      </c>
      <c r="DE121" s="140">
        <f t="shared" si="125"/>
        <v>187847326</v>
      </c>
      <c r="DF121" s="140">
        <f t="shared" si="125"/>
        <v>914181701</v>
      </c>
      <c r="DG121" s="140">
        <f t="shared" si="125"/>
        <v>81407853</v>
      </c>
      <c r="DH121" s="140">
        <f t="shared" si="125"/>
        <v>119946741</v>
      </c>
      <c r="DI121" s="140">
        <f t="shared" si="125"/>
        <v>186221177</v>
      </c>
      <c r="DJ121" s="140">
        <f t="shared" si="125"/>
        <v>251373</v>
      </c>
      <c r="DK121" s="140">
        <f t="shared" si="125"/>
        <v>2104771660</v>
      </c>
      <c r="DM121" s="236" t="str">
        <f>+'[6]PLAN A ENERO 2017 (2)'!$DF$144</f>
        <v xml:space="preserve">       TOTAL</v>
      </c>
      <c r="DN121" s="35">
        <f>DN112+DN113+DN114+DN115+DN116+DN117+DN118+DN119</f>
        <v>20749991588</v>
      </c>
      <c r="DO121" s="35">
        <f>DO112+DO113+DO114+DO115+DO116+DO117+DO118+DO119</f>
        <v>8186740878</v>
      </c>
      <c r="DP121" s="244">
        <f>+BT121</f>
        <v>0</v>
      </c>
    </row>
    <row r="122" spans="3:121" ht="15.75" thickTop="1" x14ac:dyDescent="0.25">
      <c r="G122" s="35">
        <f>+G110-G121</f>
        <v>0</v>
      </c>
      <c r="H122" s="35">
        <f t="shared" ref="H122:W122" si="126">+H110-H121</f>
        <v>0</v>
      </c>
      <c r="I122" s="35">
        <f t="shared" si="126"/>
        <v>0</v>
      </c>
      <c r="J122" s="35">
        <f t="shared" si="126"/>
        <v>0</v>
      </c>
      <c r="K122" s="35">
        <f t="shared" si="126"/>
        <v>0</v>
      </c>
      <c r="L122" s="35">
        <f t="shared" si="126"/>
        <v>0</v>
      </c>
      <c r="M122" s="35">
        <f t="shared" si="126"/>
        <v>0</v>
      </c>
      <c r="N122" s="35">
        <f t="shared" si="126"/>
        <v>0</v>
      </c>
      <c r="O122" s="35">
        <f t="shared" si="126"/>
        <v>0</v>
      </c>
      <c r="P122" s="35">
        <f t="shared" si="126"/>
        <v>0</v>
      </c>
      <c r="Q122" s="35">
        <f t="shared" si="126"/>
        <v>0</v>
      </c>
      <c r="R122" s="35">
        <f t="shared" si="126"/>
        <v>0</v>
      </c>
      <c r="S122" s="35">
        <f t="shared" si="126"/>
        <v>0</v>
      </c>
      <c r="T122" s="35">
        <f t="shared" si="126"/>
        <v>0</v>
      </c>
      <c r="U122" s="35">
        <f t="shared" si="126"/>
        <v>0</v>
      </c>
      <c r="V122" s="35">
        <f t="shared" si="126"/>
        <v>0</v>
      </c>
      <c r="W122" s="35">
        <f t="shared" si="126"/>
        <v>0</v>
      </c>
      <c r="X122" s="35"/>
      <c r="Y122" s="35">
        <f>+Y110-Y121</f>
        <v>0</v>
      </c>
      <c r="Z122" s="35">
        <f>+Z110-Z121</f>
        <v>0</v>
      </c>
      <c r="AA122" s="35">
        <f>+AA110-AA121</f>
        <v>0</v>
      </c>
      <c r="AC122" s="35">
        <f t="shared" ref="AC122:AT122" si="127">+AC110-AC121</f>
        <v>0</v>
      </c>
      <c r="AD122" s="35">
        <f t="shared" si="127"/>
        <v>0</v>
      </c>
      <c r="AE122" s="35">
        <f t="shared" si="127"/>
        <v>0</v>
      </c>
      <c r="AF122" s="35">
        <f t="shared" si="127"/>
        <v>0</v>
      </c>
      <c r="AG122" s="35">
        <f t="shared" si="127"/>
        <v>0</v>
      </c>
      <c r="AH122" s="35">
        <f t="shared" si="127"/>
        <v>0</v>
      </c>
      <c r="AI122" s="35">
        <f t="shared" si="127"/>
        <v>0</v>
      </c>
      <c r="AJ122" s="35">
        <f t="shared" si="127"/>
        <v>0</v>
      </c>
      <c r="AK122" s="35">
        <f t="shared" si="127"/>
        <v>0</v>
      </c>
      <c r="AL122" s="35">
        <f t="shared" si="127"/>
        <v>0</v>
      </c>
      <c r="AM122" s="35">
        <f t="shared" si="127"/>
        <v>0</v>
      </c>
      <c r="AN122" s="35">
        <f t="shared" si="127"/>
        <v>0</v>
      </c>
      <c r="AO122" s="35">
        <f t="shared" si="127"/>
        <v>0</v>
      </c>
      <c r="AP122" s="35">
        <f t="shared" si="127"/>
        <v>0</v>
      </c>
      <c r="AQ122" s="35">
        <f t="shared" si="127"/>
        <v>0</v>
      </c>
      <c r="AR122" s="35">
        <f t="shared" si="127"/>
        <v>0</v>
      </c>
      <c r="AS122" s="35">
        <f t="shared" si="127"/>
        <v>0</v>
      </c>
      <c r="AT122" s="35">
        <f t="shared" si="127"/>
        <v>0</v>
      </c>
      <c r="AU122" s="35">
        <f>+AU110-AU121</f>
        <v>0</v>
      </c>
      <c r="AV122" s="35">
        <f>+AV110-AV121</f>
        <v>0</v>
      </c>
      <c r="AW122" s="35">
        <f>+AW110-AW121</f>
        <v>0</v>
      </c>
      <c r="AY122" s="35">
        <f>+AY110-AY121</f>
        <v>0</v>
      </c>
      <c r="AZ122" s="35">
        <f t="shared" ref="AZ122:BO122" si="128">+AZ110-AZ121</f>
        <v>0</v>
      </c>
      <c r="BA122" s="35">
        <f t="shared" si="128"/>
        <v>0</v>
      </c>
      <c r="BB122" s="35">
        <f t="shared" si="128"/>
        <v>0</v>
      </c>
      <c r="BC122" s="35">
        <f t="shared" si="128"/>
        <v>0</v>
      </c>
      <c r="BD122" s="35">
        <f t="shared" si="128"/>
        <v>0</v>
      </c>
      <c r="BE122" s="35">
        <f t="shared" si="128"/>
        <v>0</v>
      </c>
      <c r="BF122" s="35">
        <f t="shared" si="128"/>
        <v>0</v>
      </c>
      <c r="BG122" s="35">
        <f t="shared" si="128"/>
        <v>0</v>
      </c>
      <c r="BH122" s="35">
        <f t="shared" si="128"/>
        <v>0</v>
      </c>
      <c r="BI122" s="35">
        <f t="shared" si="128"/>
        <v>0</v>
      </c>
      <c r="BJ122" s="35">
        <f t="shared" si="128"/>
        <v>0</v>
      </c>
      <c r="BK122" s="35">
        <f t="shared" si="128"/>
        <v>0</v>
      </c>
      <c r="BL122" s="35">
        <f t="shared" si="128"/>
        <v>0</v>
      </c>
      <c r="BM122" s="35">
        <f t="shared" si="128"/>
        <v>0</v>
      </c>
      <c r="BN122" s="35">
        <f t="shared" si="128"/>
        <v>0</v>
      </c>
      <c r="BO122" s="35">
        <f t="shared" si="128"/>
        <v>0</v>
      </c>
      <c r="BP122" s="35"/>
      <c r="BQ122" s="35">
        <f>+BQ110-BQ121</f>
        <v>0</v>
      </c>
      <c r="BR122" s="35">
        <f>+BR110-BR121</f>
        <v>0</v>
      </c>
      <c r="BS122" s="35">
        <f>+BS110-BS121</f>
        <v>0</v>
      </c>
      <c r="BU122" s="35">
        <f>+BU110-BU121</f>
        <v>0</v>
      </c>
      <c r="BV122" s="35">
        <f t="shared" ref="BV122:CO122" si="129">+BV110-BV121</f>
        <v>0</v>
      </c>
      <c r="BW122" s="35">
        <f t="shared" si="129"/>
        <v>0</v>
      </c>
      <c r="BX122" s="35">
        <f t="shared" si="129"/>
        <v>0</v>
      </c>
      <c r="BY122" s="35">
        <f t="shared" si="129"/>
        <v>0</v>
      </c>
      <c r="BZ122" s="35">
        <f t="shared" si="129"/>
        <v>0</v>
      </c>
      <c r="CA122" s="35">
        <f t="shared" si="129"/>
        <v>0</v>
      </c>
      <c r="CB122" s="35">
        <f t="shared" si="129"/>
        <v>0</v>
      </c>
      <c r="CC122" s="35">
        <f t="shared" si="129"/>
        <v>0</v>
      </c>
      <c r="CD122" s="35">
        <f t="shared" si="129"/>
        <v>0</v>
      </c>
      <c r="CE122" s="35">
        <f t="shared" si="129"/>
        <v>0</v>
      </c>
      <c r="CF122" s="35">
        <f t="shared" si="129"/>
        <v>0</v>
      </c>
      <c r="CG122" s="35">
        <f t="shared" si="129"/>
        <v>0</v>
      </c>
      <c r="CH122" s="35">
        <f t="shared" si="129"/>
        <v>0</v>
      </c>
      <c r="CI122" s="35">
        <f t="shared" si="129"/>
        <v>0</v>
      </c>
      <c r="CJ122" s="35">
        <f t="shared" si="129"/>
        <v>0</v>
      </c>
      <c r="CK122" s="35">
        <f t="shared" si="129"/>
        <v>0</v>
      </c>
      <c r="CL122" s="35">
        <f t="shared" si="129"/>
        <v>0</v>
      </c>
      <c r="CM122" s="35">
        <f t="shared" si="129"/>
        <v>0</v>
      </c>
      <c r="CN122" s="35">
        <f t="shared" si="129"/>
        <v>0</v>
      </c>
      <c r="CO122" s="35">
        <f t="shared" si="129"/>
        <v>0</v>
      </c>
      <c r="CP122" s="35"/>
      <c r="CQ122" s="35">
        <f ca="1">+CQ110-CQ121</f>
        <v>0</v>
      </c>
      <c r="CR122" s="35">
        <f t="shared" ref="CR122:DK122" ca="1" si="130">+CR110-CR121</f>
        <v>0</v>
      </c>
      <c r="CS122" s="35">
        <f t="shared" si="130"/>
        <v>0</v>
      </c>
      <c r="CT122" s="35">
        <f t="shared" si="130"/>
        <v>0</v>
      </c>
      <c r="CU122" s="35"/>
      <c r="CV122" s="35">
        <f t="shared" si="130"/>
        <v>0</v>
      </c>
      <c r="CW122" s="35">
        <f t="shared" si="130"/>
        <v>0</v>
      </c>
      <c r="CX122" s="35">
        <f t="shared" si="130"/>
        <v>0</v>
      </c>
      <c r="CY122" s="35">
        <f t="shared" si="130"/>
        <v>0</v>
      </c>
      <c r="CZ122" s="35">
        <f t="shared" si="130"/>
        <v>0</v>
      </c>
      <c r="DA122" s="35">
        <f t="shared" si="130"/>
        <v>0</v>
      </c>
      <c r="DB122" s="35">
        <f t="shared" si="130"/>
        <v>0</v>
      </c>
      <c r="DC122" s="35">
        <f t="shared" si="130"/>
        <v>0</v>
      </c>
      <c r="DD122" s="35">
        <f t="shared" si="130"/>
        <v>0</v>
      </c>
      <c r="DE122" s="35">
        <f t="shared" si="130"/>
        <v>0</v>
      </c>
      <c r="DF122" s="35">
        <f t="shared" si="130"/>
        <v>0</v>
      </c>
      <c r="DG122" s="35">
        <f t="shared" si="130"/>
        <v>0</v>
      </c>
      <c r="DH122" s="35">
        <f t="shared" si="130"/>
        <v>0</v>
      </c>
      <c r="DI122" s="35">
        <f t="shared" si="130"/>
        <v>0</v>
      </c>
      <c r="DJ122" s="35">
        <f t="shared" si="130"/>
        <v>0</v>
      </c>
      <c r="DK122" s="35">
        <f t="shared" si="130"/>
        <v>0</v>
      </c>
    </row>
    <row r="123" spans="3:121" x14ac:dyDescent="0.25">
      <c r="C123" s="141"/>
      <c r="D123" s="141"/>
      <c r="E123" s="142"/>
      <c r="F123" s="143"/>
      <c r="G123" s="144"/>
      <c r="AR123" s="35"/>
    </row>
    <row r="124" spans="3:121" x14ac:dyDescent="0.25">
      <c r="C124" s="141"/>
      <c r="D124" s="145"/>
      <c r="F124" s="35"/>
      <c r="G124" s="144"/>
      <c r="AC124" s="35"/>
      <c r="AE124" s="35"/>
      <c r="BU124" s="35"/>
    </row>
    <row r="125" spans="3:121" x14ac:dyDescent="0.25">
      <c r="C125" s="141"/>
      <c r="E125" s="141"/>
      <c r="F125" s="145"/>
      <c r="CQ125" s="35"/>
    </row>
    <row r="126" spans="3:121" x14ac:dyDescent="0.25">
      <c r="F126" s="146"/>
      <c r="G126" s="144"/>
      <c r="Y126" s="35"/>
      <c r="AC126" s="35"/>
      <c r="BR126" s="35"/>
    </row>
    <row r="127" spans="3:121" x14ac:dyDescent="0.25">
      <c r="F127" s="146"/>
      <c r="G127" s="144"/>
      <c r="AC127" s="35"/>
      <c r="AW127" s="35">
        <f>+'[3]MAYO 2017'!$H$560-BU115</f>
        <v>0</v>
      </c>
      <c r="BR127" s="35"/>
      <c r="BU127" s="35"/>
    </row>
    <row r="128" spans="3:121" x14ac:dyDescent="0.25">
      <c r="F128" s="146"/>
      <c r="G128" s="144"/>
    </row>
    <row r="129" spans="4:29" x14ac:dyDescent="0.25">
      <c r="D129" s="145"/>
      <c r="E129" s="142"/>
      <c r="F129" s="143"/>
      <c r="G129" s="144"/>
      <c r="H129" s="35"/>
      <c r="AC129" s="35"/>
    </row>
    <row r="130" spans="4:29" x14ac:dyDescent="0.25">
      <c r="E130" s="142"/>
      <c r="F130" s="141"/>
      <c r="G130" s="144"/>
      <c r="AC130" s="35"/>
    </row>
    <row r="131" spans="4:29" x14ac:dyDescent="0.25">
      <c r="E131" s="142"/>
      <c r="F131" s="141"/>
      <c r="G131" s="144"/>
    </row>
    <row r="132" spans="4:29" x14ac:dyDescent="0.25">
      <c r="AC132" s="35"/>
    </row>
    <row r="133" spans="4:29" x14ac:dyDescent="0.25">
      <c r="F133" s="35"/>
    </row>
  </sheetData>
  <mergeCells count="108">
    <mergeCell ref="B108:D108"/>
    <mergeCell ref="C110:E110"/>
    <mergeCell ref="C121:D121"/>
    <mergeCell ref="B90:F90"/>
    <mergeCell ref="A91:A100"/>
    <mergeCell ref="B92:B93"/>
    <mergeCell ref="B94:B100"/>
    <mergeCell ref="A102:A107"/>
    <mergeCell ref="B102:B104"/>
    <mergeCell ref="A69:A74"/>
    <mergeCell ref="B69:B70"/>
    <mergeCell ref="B71:B74"/>
    <mergeCell ref="B75:F75"/>
    <mergeCell ref="A76:A89"/>
    <mergeCell ref="B76:B82"/>
    <mergeCell ref="B86:B88"/>
    <mergeCell ref="B53:E53"/>
    <mergeCell ref="A54:A63"/>
    <mergeCell ref="B54:B56"/>
    <mergeCell ref="B58:B63"/>
    <mergeCell ref="A64:A68"/>
    <mergeCell ref="B65:B67"/>
    <mergeCell ref="B28:B36"/>
    <mergeCell ref="A37:A44"/>
    <mergeCell ref="B37:B39"/>
    <mergeCell ref="B41:B42"/>
    <mergeCell ref="B43:B44"/>
    <mergeCell ref="A45:A52"/>
    <mergeCell ref="B45:B46"/>
    <mergeCell ref="B47:B52"/>
    <mergeCell ref="B4:B6"/>
    <mergeCell ref="B8:B11"/>
    <mergeCell ref="B17:B18"/>
    <mergeCell ref="B19:B20"/>
    <mergeCell ref="B22:E22"/>
    <mergeCell ref="B23:B25"/>
    <mergeCell ref="A2:A3"/>
    <mergeCell ref="B2:B3"/>
    <mergeCell ref="C2:C3"/>
    <mergeCell ref="D2:D3"/>
    <mergeCell ref="E2:E3"/>
    <mergeCell ref="F2:F3"/>
    <mergeCell ref="CZ1:DA2"/>
    <mergeCell ref="DB1:DC2"/>
    <mergeCell ref="DD1:DE2"/>
    <mergeCell ref="CB1:CC2"/>
    <mergeCell ref="CD1:CE2"/>
    <mergeCell ref="CF1:CG2"/>
    <mergeCell ref="CH1:CI2"/>
    <mergeCell ref="CJ1:CK2"/>
    <mergeCell ref="CL1:CM2"/>
    <mergeCell ref="BP1:BQ2"/>
    <mergeCell ref="BR1:BS2"/>
    <mergeCell ref="BT1:BU2"/>
    <mergeCell ref="BV1:BW2"/>
    <mergeCell ref="BX1:BY2"/>
    <mergeCell ref="BZ1:CA2"/>
    <mergeCell ref="BD1:BE2"/>
    <mergeCell ref="BF1:BG2"/>
    <mergeCell ref="BH1:BI2"/>
    <mergeCell ref="DF1:DG2"/>
    <mergeCell ref="DH1:DI2"/>
    <mergeCell ref="DJ1:DK2"/>
    <mergeCell ref="CN1:CO2"/>
    <mergeCell ref="CP1:CQ2"/>
    <mergeCell ref="CR1:CS2"/>
    <mergeCell ref="CT1:CU2"/>
    <mergeCell ref="CV1:CW2"/>
    <mergeCell ref="CX1:CY2"/>
    <mergeCell ref="BJ1:BK2"/>
    <mergeCell ref="BL1:BM2"/>
    <mergeCell ref="BN1:BO2"/>
    <mergeCell ref="AR1:AS2"/>
    <mergeCell ref="AT1:AU2"/>
    <mergeCell ref="AV1:AW2"/>
    <mergeCell ref="AX1:AY2"/>
    <mergeCell ref="AZ1:BA2"/>
    <mergeCell ref="BB1:BC2"/>
    <mergeCell ref="AF1:AG2"/>
    <mergeCell ref="AH1:AI2"/>
    <mergeCell ref="AJ1:AK2"/>
    <mergeCell ref="AL1:AM2"/>
    <mergeCell ref="AN1:AO2"/>
    <mergeCell ref="AP1:AQ2"/>
    <mergeCell ref="X1:X3"/>
    <mergeCell ref="Y1:Y3"/>
    <mergeCell ref="Z1:Z3"/>
    <mergeCell ref="AA1:AA3"/>
    <mergeCell ref="AB1:AC2"/>
    <mergeCell ref="AD1:AE2"/>
    <mergeCell ref="U1:U3"/>
    <mergeCell ref="V1:V3"/>
    <mergeCell ref="W1:W3"/>
    <mergeCell ref="L1:L3"/>
    <mergeCell ref="M1:M3"/>
    <mergeCell ref="N1:N3"/>
    <mergeCell ref="O1:O3"/>
    <mergeCell ref="P1:P3"/>
    <mergeCell ref="Q1:Q3"/>
    <mergeCell ref="C1:F1"/>
    <mergeCell ref="G1:G3"/>
    <mergeCell ref="H1:H3"/>
    <mergeCell ref="I1:I3"/>
    <mergeCell ref="J1:J3"/>
    <mergeCell ref="K1:K3"/>
    <mergeCell ref="R1:R3"/>
    <mergeCell ref="S1:S3"/>
    <mergeCell ref="T1:T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062 DEL 27 DE MARZO  
 DE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P.ACCIÓN A MAYO 2017</vt:lpstr>
      <vt:lpstr>P.ACCIÓN A MAYO 2017 (2)</vt:lpstr>
      <vt:lpstr>PLAN ACCIÓN CONSOLIDADO</vt:lpstr>
      <vt:lpstr>'P.ACCIÓN A MAYO 2017'!Títulos_a_imprimir</vt:lpstr>
      <vt:lpstr>'P.ACCIÓN A MAYO 2017 (2)'!Títulos_a_imprimir</vt:lpstr>
      <vt:lpstr>'PLAN ACCIÓN CONSOLIDADO'!Títulos_a_imprimir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2017-06-14T14:04:35Z</dcterms:created>
  <dcterms:modified xsi:type="dcterms:W3CDTF">2017-07-10T19:35:08Z</dcterms:modified>
</cp:coreProperties>
</file>